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ml.chartshapes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charts/chart20.xml" ContentType="application/vnd.openxmlformats-officedocument.drawingml.chart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charts/chart23.xml" ContentType="application/vnd.openxmlformats-officedocument.drawingml.chart+xml"/>
  <Override PartName="/xl/drawings/drawing18.xml" ContentType="application/vnd.openxmlformats-officedocument.drawingml.chartshapes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charts/chart28.xml" ContentType="application/vnd.openxmlformats-officedocument.drawingml.chart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3.xml" ContentType="application/vnd.openxmlformats-officedocument.drawingml.chartshapes+xml"/>
  <Override PartName="/xl/charts/chart31.xml" ContentType="application/vnd.openxmlformats-officedocument.drawingml.chart+xml"/>
  <Override PartName="/xl/drawings/drawing24.xml" ContentType="application/vnd.openxmlformats-officedocument.drawingml.chartshapes+xml"/>
  <Override PartName="/xl/charts/chart32.xml" ContentType="application/vnd.openxmlformats-officedocument.drawingml.chart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drawings/drawing26.xml" ContentType="application/vnd.openxmlformats-officedocument.drawingml.chartshapes+xml"/>
  <Override PartName="/xl/charts/chart34.xml" ContentType="application/vnd.openxmlformats-officedocument.drawingml.chart+xml"/>
  <Override PartName="/xl/drawings/drawing27.xml" ContentType="application/vnd.openxmlformats-officedocument.drawingml.chartshapes+xml"/>
  <Override PartName="/xl/charts/chart35.xml" ContentType="application/vnd.openxmlformats-officedocument.drawingml.chart+xml"/>
  <Override PartName="/xl/drawings/drawing28.xml" ContentType="application/vnd.openxmlformats-officedocument.drawingml.chartshapes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0.xml" ContentType="application/vnd.openxmlformats-officedocument.drawingml.chartshapes+xml"/>
  <Override PartName="/xl/charts/chart39.xml" ContentType="application/vnd.openxmlformats-officedocument.drawingml.chart+xml"/>
  <Override PartName="/xl/drawings/drawing31.xml" ContentType="application/vnd.openxmlformats-officedocument.drawingml.chartshapes+xml"/>
  <Override PartName="/xl/charts/chart40.xml" ContentType="application/vnd.openxmlformats-officedocument.drawingml.chart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33.xml" ContentType="application/vnd.openxmlformats-officedocument.drawingml.chartshapes+xml"/>
  <Override PartName="/xl/charts/chart43.xml" ContentType="application/vnd.openxmlformats-officedocument.drawingml.chart+xml"/>
  <Override PartName="/xl/drawings/drawing34.xml" ContentType="application/vnd.openxmlformats-officedocument.drawingml.chartshapes+xml"/>
  <Override PartName="/xl/charts/chart44.xml" ContentType="application/vnd.openxmlformats-officedocument.drawingml.chart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6.xml" ContentType="application/vnd.openxmlformats-officedocument.drawingml.chartshapes+xml"/>
  <Override PartName="/xl/charts/chart47.xml" ContentType="application/vnd.openxmlformats-officedocument.drawingml.chart+xml"/>
  <Override PartName="/xl/drawings/drawing37.xml" ContentType="application/vnd.openxmlformats-officedocument.drawingml.chartshapes+xml"/>
  <Override PartName="/xl/charts/chart48.xml" ContentType="application/vnd.openxmlformats-officedocument.drawingml.chart+xml"/>
  <Override PartName="/xl/drawings/drawing38.xml" ContentType="application/vnd.openxmlformats-officedocument.drawing+xml"/>
  <Override PartName="/xl/charts/chart49.xml" ContentType="application/vnd.openxmlformats-officedocument.drawingml.chart+xml"/>
  <Override PartName="/xl/drawings/drawing3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wanchoo\Documents\files\esdis\Annual_reports\"/>
    </mc:Choice>
  </mc:AlternateContent>
  <bookViews>
    <workbookView xWindow="0" yWindow="0" windowWidth="24000" windowHeight="9270" tabRatio="870" activeTab="12"/>
  </bookViews>
  <sheets>
    <sheet name="Cover" sheetId="55" r:id="rId1"/>
    <sheet name="Introduction" sheetId="56" r:id="rId2"/>
    <sheet name="ASDC" sheetId="43" r:id="rId3"/>
    <sheet name="ASF" sheetId="44" r:id="rId4"/>
    <sheet name="CDDIS" sheetId="45" r:id="rId5"/>
    <sheet name="GESDISC" sheetId="46" r:id="rId6"/>
    <sheet name="GHRC" sheetId="47" r:id="rId7"/>
    <sheet name="LPDAAC" sheetId="48" r:id="rId8"/>
    <sheet name="MODAPS" sheetId="49" r:id="rId9"/>
    <sheet name="NSIDC" sheetId="50" r:id="rId10"/>
    <sheet name="OBDAAC" sheetId="51" r:id="rId11"/>
    <sheet name="ORNL" sheetId="52" r:id="rId12"/>
    <sheet name="PODAAC" sheetId="53" r:id="rId13"/>
    <sheet name="SEDAC" sheetId="54" r:id="rId14"/>
    <sheet name="Summary_data" sheetId="39" r:id="rId15"/>
    <sheet name="data" sheetId="41" r:id="rId16"/>
  </sheets>
  <definedNames>
    <definedName name="_xlnm.Print_Area" localSheetId="2">ASDC!$A$1:$C$14</definedName>
    <definedName name="_xlnm.Print_Area" localSheetId="3">ASF!$A$1:$C$14</definedName>
    <definedName name="_xlnm.Print_Area" localSheetId="4">CDDIS!$A$1:$C$14</definedName>
    <definedName name="_xlnm.Print_Area" localSheetId="5">GESDISC!$A$1:$C$14</definedName>
    <definedName name="_xlnm.Print_Area" localSheetId="6">GHRC!$A$1:$C$14</definedName>
    <definedName name="_xlnm.Print_Area" localSheetId="7">LPDAAC!$A$1:$C$14</definedName>
    <definedName name="_xlnm.Print_Area" localSheetId="8">MODAPS!$A$1:$C$14</definedName>
    <definedName name="_xlnm.Print_Area" localSheetId="9">NSIDC!$A$1:$K$32</definedName>
    <definedName name="_xlnm.Print_Area" localSheetId="10">OBDAAC!$A$1:$C$14</definedName>
    <definedName name="_xlnm.Print_Area" localSheetId="11">ORNL!$A$1:$C$14</definedName>
    <definedName name="_xlnm.Print_Area" localSheetId="12">PODAAC!$A$1:$C$14</definedName>
    <definedName name="_xlnm.Print_Area" localSheetId="13">SEDAC!$A$1:$C$14</definedName>
    <definedName name="_xlnm.Print_Area" localSheetId="14">Summary_data!#REF!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51" l="1"/>
  <c r="C4" i="54" l="1"/>
  <c r="C4" i="53"/>
  <c r="C4" i="52"/>
  <c r="C4" i="51"/>
  <c r="C4" i="50"/>
  <c r="C4" i="49"/>
  <c r="C4" i="48"/>
  <c r="C4" i="47"/>
  <c r="G5" i="47"/>
  <c r="C4" i="46"/>
  <c r="C4" i="45"/>
  <c r="G5" i="45"/>
  <c r="C4" i="44"/>
  <c r="C5" i="43"/>
  <c r="C4" i="43"/>
  <c r="C10" i="48"/>
  <c r="C9" i="48"/>
  <c r="C8" i="48"/>
  <c r="C7" i="48"/>
  <c r="C6" i="48"/>
  <c r="C5" i="48"/>
  <c r="C10" i="47"/>
  <c r="C9" i="47"/>
  <c r="C8" i="47"/>
  <c r="C7" i="47"/>
  <c r="C6" i="47"/>
  <c r="C5" i="47"/>
  <c r="C10" i="46"/>
  <c r="C9" i="46"/>
  <c r="C7" i="46"/>
  <c r="C8" i="46"/>
  <c r="C6" i="46"/>
  <c r="C5" i="46"/>
  <c r="C10" i="45"/>
  <c r="C9" i="45"/>
  <c r="C8" i="45"/>
  <c r="C7" i="45"/>
  <c r="C6" i="45"/>
  <c r="C5" i="45"/>
  <c r="C10" i="49"/>
  <c r="C9" i="49"/>
  <c r="C8" i="49"/>
  <c r="C7" i="49"/>
  <c r="C6" i="49"/>
  <c r="C5" i="49"/>
  <c r="C10" i="50"/>
  <c r="C9" i="50"/>
  <c r="C8" i="50"/>
  <c r="C7" i="50"/>
  <c r="C6" i="50"/>
  <c r="C5" i="50"/>
  <c r="C10" i="51"/>
  <c r="C9" i="51"/>
  <c r="C8" i="51"/>
  <c r="C7" i="51"/>
  <c r="C6" i="51"/>
  <c r="C5" i="51"/>
  <c r="C10" i="52"/>
  <c r="C9" i="52"/>
  <c r="C8" i="52"/>
  <c r="C7" i="52"/>
  <c r="C6" i="52"/>
  <c r="C5" i="52"/>
  <c r="C10" i="53"/>
  <c r="C9" i="53"/>
  <c r="C8" i="53"/>
  <c r="C7" i="53"/>
  <c r="C6" i="53"/>
  <c r="C5" i="53"/>
  <c r="C10" i="54"/>
  <c r="C9" i="54"/>
  <c r="C7" i="54"/>
  <c r="C6" i="54"/>
  <c r="C8" i="54"/>
  <c r="C5" i="54"/>
  <c r="C10" i="44"/>
  <c r="C8" i="44"/>
  <c r="C7" i="44"/>
  <c r="C6" i="44"/>
  <c r="C5" i="44"/>
  <c r="C6" i="43"/>
  <c r="C10" i="43"/>
  <c r="C8" i="43"/>
  <c r="C7" i="43"/>
  <c r="F2" i="43" l="1"/>
  <c r="C9" i="44" l="1"/>
  <c r="C9" i="43"/>
  <c r="D10" i="53" l="1"/>
  <c r="D7" i="53"/>
  <c r="D10" i="50"/>
  <c r="D7" i="50"/>
  <c r="D10" i="49"/>
  <c r="D7" i="49"/>
  <c r="D10" i="48"/>
  <c r="D7" i="48"/>
  <c r="D7" i="47"/>
  <c r="D10" i="46"/>
  <c r="D7" i="46"/>
  <c r="D10" i="45"/>
  <c r="D7" i="45"/>
  <c r="D10" i="44"/>
  <c r="D10" i="43"/>
  <c r="D7" i="44"/>
  <c r="D7" i="43" l="1"/>
  <c r="D8" i="54" l="1"/>
  <c r="D8" i="47"/>
  <c r="J11" i="54"/>
  <c r="I11" i="54"/>
  <c r="G11" i="54"/>
  <c r="I9" i="54"/>
  <c r="G9" i="54"/>
  <c r="F2" i="54"/>
  <c r="D9" i="54"/>
  <c r="D6" i="54"/>
  <c r="D4" i="54"/>
  <c r="D3" i="54"/>
  <c r="I11" i="53"/>
  <c r="G11" i="53"/>
  <c r="I9" i="53"/>
  <c r="G9" i="53"/>
  <c r="F2" i="53"/>
  <c r="D9" i="53"/>
  <c r="D8" i="53"/>
  <c r="D6" i="53"/>
  <c r="D4" i="53"/>
  <c r="D3" i="53"/>
  <c r="I11" i="52"/>
  <c r="G11" i="52"/>
  <c r="I9" i="52"/>
  <c r="G9" i="52"/>
  <c r="F2" i="52"/>
  <c r="D9" i="52"/>
  <c r="D8" i="52"/>
  <c r="D6" i="52"/>
  <c r="D4" i="52"/>
  <c r="D3" i="52"/>
  <c r="K195" i="41"/>
  <c r="J11" i="52" s="1"/>
  <c r="J119" i="41"/>
  <c r="J9" i="51"/>
  <c r="I9" i="51"/>
  <c r="G9" i="51"/>
  <c r="J55" i="41"/>
  <c r="J56" i="41"/>
  <c r="J57" i="41"/>
  <c r="J67" i="41" s="1"/>
  <c r="J58" i="41"/>
  <c r="J59" i="41"/>
  <c r="J60" i="41"/>
  <c r="J61" i="41"/>
  <c r="J96" i="41" s="1"/>
  <c r="J62" i="41"/>
  <c r="J63" i="41"/>
  <c r="J64" i="41"/>
  <c r="J65" i="41"/>
  <c r="J100" i="41" s="1"/>
  <c r="J66" i="41"/>
  <c r="J3" i="41"/>
  <c r="J4" i="41"/>
  <c r="J5" i="41"/>
  <c r="J6" i="41"/>
  <c r="J7" i="41"/>
  <c r="J8" i="41"/>
  <c r="J9" i="41"/>
  <c r="J10" i="41"/>
  <c r="J11" i="41"/>
  <c r="J12" i="41"/>
  <c r="J13" i="41"/>
  <c r="J14" i="41"/>
  <c r="F2" i="51"/>
  <c r="D9" i="51"/>
  <c r="D4" i="51"/>
  <c r="D3" i="51"/>
  <c r="I195" i="41"/>
  <c r="J11" i="50" s="1"/>
  <c r="I11" i="50"/>
  <c r="G11" i="50"/>
  <c r="I119" i="41"/>
  <c r="J9" i="50" s="1"/>
  <c r="I9" i="50"/>
  <c r="G9" i="50"/>
  <c r="I55" i="41"/>
  <c r="I56" i="41"/>
  <c r="I57" i="41"/>
  <c r="I67" i="41" s="1"/>
  <c r="I58" i="41"/>
  <c r="I59" i="41"/>
  <c r="I60" i="41"/>
  <c r="I61" i="41"/>
  <c r="I62" i="41"/>
  <c r="I63" i="41"/>
  <c r="I64" i="41"/>
  <c r="I65" i="41"/>
  <c r="I66" i="41"/>
  <c r="I3" i="41"/>
  <c r="I4" i="41"/>
  <c r="I5" i="41"/>
  <c r="I6" i="41"/>
  <c r="I7" i="41"/>
  <c r="I8" i="41"/>
  <c r="I9" i="41"/>
  <c r="I10" i="41"/>
  <c r="I11" i="41"/>
  <c r="I12" i="41"/>
  <c r="I13" i="41"/>
  <c r="I14" i="41"/>
  <c r="F2" i="50"/>
  <c r="D9" i="50"/>
  <c r="D8" i="50"/>
  <c r="D6" i="50"/>
  <c r="D4" i="50"/>
  <c r="D3" i="50"/>
  <c r="F2" i="49"/>
  <c r="H195" i="41"/>
  <c r="J11" i="49" s="1"/>
  <c r="I11" i="49"/>
  <c r="G11" i="49"/>
  <c r="H119" i="41"/>
  <c r="J9" i="49" s="1"/>
  <c r="I9" i="49"/>
  <c r="G9" i="49"/>
  <c r="H55" i="41"/>
  <c r="H56" i="41"/>
  <c r="H57" i="41"/>
  <c r="H58" i="41"/>
  <c r="H59" i="41"/>
  <c r="H60" i="41"/>
  <c r="H61" i="41"/>
  <c r="H62" i="41"/>
  <c r="H63" i="41"/>
  <c r="H64" i="41"/>
  <c r="H65" i="41"/>
  <c r="H66" i="41"/>
  <c r="H3" i="41"/>
  <c r="H4" i="41"/>
  <c r="H5" i="41"/>
  <c r="H6" i="41"/>
  <c r="H7" i="41"/>
  <c r="H8" i="41"/>
  <c r="H9" i="41"/>
  <c r="H10" i="41"/>
  <c r="H11" i="41"/>
  <c r="H12" i="41"/>
  <c r="H13" i="41"/>
  <c r="H14" i="41"/>
  <c r="D9" i="49"/>
  <c r="D8" i="49"/>
  <c r="D6" i="49"/>
  <c r="D4" i="49"/>
  <c r="D3" i="49"/>
  <c r="F2" i="48"/>
  <c r="G195" i="41"/>
  <c r="J11" i="48" s="1"/>
  <c r="I11" i="48"/>
  <c r="G11" i="48"/>
  <c r="G119" i="41"/>
  <c r="J9" i="48" s="1"/>
  <c r="I9" i="48"/>
  <c r="G9" i="48"/>
  <c r="G55" i="41"/>
  <c r="G56" i="41"/>
  <c r="G57" i="41"/>
  <c r="G58" i="41"/>
  <c r="G59" i="41"/>
  <c r="G60" i="41"/>
  <c r="G61" i="41"/>
  <c r="G62" i="41"/>
  <c r="G63" i="41"/>
  <c r="G64" i="41"/>
  <c r="G65" i="41"/>
  <c r="G66" i="41"/>
  <c r="G100" i="41" s="1"/>
  <c r="G3" i="41"/>
  <c r="G4" i="41"/>
  <c r="G5" i="41"/>
  <c r="G6" i="41"/>
  <c r="G7" i="41"/>
  <c r="G8" i="41"/>
  <c r="G9" i="41"/>
  <c r="G10" i="41"/>
  <c r="G11" i="41"/>
  <c r="G12" i="41"/>
  <c r="G13" i="41"/>
  <c r="G48" i="41" s="1"/>
  <c r="G14" i="41"/>
  <c r="D9" i="48"/>
  <c r="D8" i="48"/>
  <c r="D6" i="48"/>
  <c r="D4" i="48"/>
  <c r="D3" i="48"/>
  <c r="F2" i="47"/>
  <c r="F195" i="41"/>
  <c r="I11" i="47"/>
  <c r="G11" i="47"/>
  <c r="F119" i="41"/>
  <c r="J9" i="47" s="1"/>
  <c r="I9" i="47"/>
  <c r="G9" i="47"/>
  <c r="F55" i="41"/>
  <c r="F56" i="41"/>
  <c r="F57" i="41"/>
  <c r="F58" i="41"/>
  <c r="F59" i="41"/>
  <c r="F60" i="41"/>
  <c r="F61" i="41"/>
  <c r="F62" i="41"/>
  <c r="F63" i="41"/>
  <c r="F81" i="41" s="1"/>
  <c r="F64" i="41"/>
  <c r="F65" i="41"/>
  <c r="F66" i="41"/>
  <c r="F68" i="41"/>
  <c r="F79" i="41" s="1"/>
  <c r="F3" i="41"/>
  <c r="F4" i="41"/>
  <c r="F5" i="41"/>
  <c r="F6" i="41"/>
  <c r="F7" i="41"/>
  <c r="F8" i="41"/>
  <c r="F9" i="41"/>
  <c r="F10" i="41"/>
  <c r="F11" i="41"/>
  <c r="F12" i="41"/>
  <c r="F13" i="41"/>
  <c r="F14" i="41"/>
  <c r="D9" i="47"/>
  <c r="D6" i="47"/>
  <c r="D4" i="47"/>
  <c r="D4" i="45"/>
  <c r="D3" i="47"/>
  <c r="D3" i="46"/>
  <c r="D4" i="46"/>
  <c r="F2" i="46"/>
  <c r="E195" i="41"/>
  <c r="I11" i="46"/>
  <c r="E119" i="41"/>
  <c r="J9" i="46"/>
  <c r="I9" i="46"/>
  <c r="E55" i="41"/>
  <c r="E56" i="41"/>
  <c r="E57" i="41"/>
  <c r="E67" i="41" s="1"/>
  <c r="E58" i="41"/>
  <c r="E59" i="41"/>
  <c r="E60" i="41"/>
  <c r="E61" i="41"/>
  <c r="E62" i="41"/>
  <c r="E63" i="41"/>
  <c r="E64" i="41"/>
  <c r="E65" i="41"/>
  <c r="E66" i="41"/>
  <c r="E3" i="41"/>
  <c r="E4" i="41"/>
  <c r="E5" i="41"/>
  <c r="N5" i="41" s="1"/>
  <c r="E6" i="41"/>
  <c r="E7" i="41"/>
  <c r="E8" i="41"/>
  <c r="E9" i="41"/>
  <c r="N9" i="41" s="1"/>
  <c r="E10" i="41"/>
  <c r="E11" i="41"/>
  <c r="E12" i="41"/>
  <c r="E13" i="41"/>
  <c r="N13" i="41" s="1"/>
  <c r="E14" i="41"/>
  <c r="D9" i="43"/>
  <c r="D8" i="43"/>
  <c r="D9" i="44"/>
  <c r="D8" i="44"/>
  <c r="D8" i="45"/>
  <c r="G11" i="46"/>
  <c r="G9" i="46"/>
  <c r="D8" i="46"/>
  <c r="D9" i="45"/>
  <c r="D9" i="46"/>
  <c r="D6" i="46"/>
  <c r="D195" i="41"/>
  <c r="J11" i="45"/>
  <c r="D119" i="41"/>
  <c r="J9" i="45" s="1"/>
  <c r="D55" i="41"/>
  <c r="D56" i="41"/>
  <c r="D57" i="41"/>
  <c r="D58" i="41"/>
  <c r="D59" i="41"/>
  <c r="D60" i="41"/>
  <c r="D61" i="41"/>
  <c r="D62" i="41"/>
  <c r="D63" i="41"/>
  <c r="D64" i="41"/>
  <c r="D65" i="41"/>
  <c r="D66" i="41"/>
  <c r="D3" i="41"/>
  <c r="D4" i="41"/>
  <c r="D5" i="41"/>
  <c r="D6" i="41"/>
  <c r="D7" i="41"/>
  <c r="D8" i="41"/>
  <c r="D9" i="41"/>
  <c r="D10" i="41"/>
  <c r="D11" i="41"/>
  <c r="D12" i="41"/>
  <c r="D13" i="41"/>
  <c r="D14" i="41"/>
  <c r="I11" i="45"/>
  <c r="I9" i="45"/>
  <c r="G11" i="45"/>
  <c r="G9" i="45"/>
  <c r="F2" i="45"/>
  <c r="D6" i="45"/>
  <c r="D3" i="45"/>
  <c r="C195" i="41"/>
  <c r="J11" i="44" s="1"/>
  <c r="C119" i="41"/>
  <c r="J9" i="44"/>
  <c r="C55" i="41"/>
  <c r="C56" i="41"/>
  <c r="C57" i="41"/>
  <c r="C58" i="41"/>
  <c r="C59" i="41"/>
  <c r="C60" i="41"/>
  <c r="C61" i="41"/>
  <c r="C62" i="41"/>
  <c r="C63" i="41"/>
  <c r="C64" i="41"/>
  <c r="C65" i="41"/>
  <c r="C66" i="41"/>
  <c r="C3" i="41"/>
  <c r="C4" i="41"/>
  <c r="C5" i="41"/>
  <c r="C6" i="41"/>
  <c r="C7" i="41"/>
  <c r="C8" i="41"/>
  <c r="C9" i="41"/>
  <c r="C10" i="41"/>
  <c r="C11" i="41"/>
  <c r="C12" i="41"/>
  <c r="C13" i="41"/>
  <c r="C14" i="41"/>
  <c r="I11" i="44"/>
  <c r="I9" i="44"/>
  <c r="G11" i="44"/>
  <c r="G9" i="44"/>
  <c r="F2" i="44"/>
  <c r="Q5" i="39"/>
  <c r="K5" i="39"/>
  <c r="D6" i="44"/>
  <c r="G5" i="39"/>
  <c r="D5" i="44" s="1"/>
  <c r="D4" i="44"/>
  <c r="D3" i="44"/>
  <c r="D3" i="43"/>
  <c r="O29" i="39"/>
  <c r="N29" i="39"/>
  <c r="M29" i="39"/>
  <c r="L29" i="39"/>
  <c r="K29" i="39"/>
  <c r="J29" i="39"/>
  <c r="I29" i="39"/>
  <c r="H29" i="39"/>
  <c r="G29" i="39"/>
  <c r="P29" i="39" s="1"/>
  <c r="F29" i="39"/>
  <c r="E29" i="39"/>
  <c r="D29" i="39"/>
  <c r="Q4" i="39"/>
  <c r="B195" i="41"/>
  <c r="J11" i="43" s="1"/>
  <c r="B119" i="41"/>
  <c r="J9" i="43"/>
  <c r="B55" i="41"/>
  <c r="B56" i="41"/>
  <c r="B57" i="41"/>
  <c r="B58" i="41"/>
  <c r="B59" i="41"/>
  <c r="B60" i="41"/>
  <c r="B61" i="41"/>
  <c r="B62" i="41"/>
  <c r="B96" i="41" s="1"/>
  <c r="B63" i="41"/>
  <c r="B64" i="41"/>
  <c r="B65" i="41"/>
  <c r="B66" i="41"/>
  <c r="I11" i="43"/>
  <c r="I9" i="43"/>
  <c r="G11" i="43"/>
  <c r="G9" i="43"/>
  <c r="K4" i="39"/>
  <c r="D6" i="43"/>
  <c r="O52" i="39"/>
  <c r="N52" i="39"/>
  <c r="M52" i="39"/>
  <c r="L52" i="39"/>
  <c r="K52" i="39"/>
  <c r="J52" i="39"/>
  <c r="I52" i="39"/>
  <c r="H52" i="39"/>
  <c r="G52" i="39"/>
  <c r="F52" i="39"/>
  <c r="E52" i="39"/>
  <c r="D52" i="39"/>
  <c r="O51" i="39"/>
  <c r="N51" i="39"/>
  <c r="M51" i="39"/>
  <c r="L51" i="39"/>
  <c r="K51" i="39"/>
  <c r="J51" i="39"/>
  <c r="I51" i="39"/>
  <c r="H51" i="39"/>
  <c r="G51" i="39"/>
  <c r="P51" i="39" s="1"/>
  <c r="F51" i="39"/>
  <c r="E51" i="39"/>
  <c r="D51" i="39"/>
  <c r="O50" i="39"/>
  <c r="N50" i="39"/>
  <c r="M50" i="39"/>
  <c r="L50" i="39"/>
  <c r="K50" i="39"/>
  <c r="J50" i="39"/>
  <c r="I50" i="39"/>
  <c r="H50" i="39"/>
  <c r="G50" i="39"/>
  <c r="P50" i="39" s="1"/>
  <c r="F50" i="39"/>
  <c r="E50" i="39"/>
  <c r="D50" i="39"/>
  <c r="O49" i="39"/>
  <c r="N49" i="39"/>
  <c r="M49" i="39"/>
  <c r="L49" i="39"/>
  <c r="K49" i="39"/>
  <c r="J49" i="39"/>
  <c r="I49" i="39"/>
  <c r="H49" i="39"/>
  <c r="G49" i="39"/>
  <c r="P49" i="39" s="1"/>
  <c r="F49" i="39"/>
  <c r="E49" i="39"/>
  <c r="D49" i="39"/>
  <c r="O48" i="39"/>
  <c r="N48" i="39"/>
  <c r="M48" i="39"/>
  <c r="L48" i="39"/>
  <c r="K48" i="39"/>
  <c r="J48" i="39"/>
  <c r="I48" i="39"/>
  <c r="H48" i="39"/>
  <c r="G48" i="39"/>
  <c r="F48" i="39"/>
  <c r="E48" i="39"/>
  <c r="D48" i="39"/>
  <c r="O47" i="39"/>
  <c r="N47" i="39"/>
  <c r="M47" i="39"/>
  <c r="L47" i="39"/>
  <c r="K47" i="39"/>
  <c r="J47" i="39"/>
  <c r="I47" i="39"/>
  <c r="H47" i="39"/>
  <c r="G47" i="39"/>
  <c r="P47" i="39" s="1"/>
  <c r="F47" i="39"/>
  <c r="E47" i="39"/>
  <c r="D47" i="39"/>
  <c r="O46" i="39"/>
  <c r="N46" i="39"/>
  <c r="M46" i="39"/>
  <c r="L46" i="39"/>
  <c r="K46" i="39"/>
  <c r="J46" i="39"/>
  <c r="I46" i="39"/>
  <c r="H46" i="39"/>
  <c r="G46" i="39"/>
  <c r="P46" i="39" s="1"/>
  <c r="F46" i="39"/>
  <c r="E46" i="39"/>
  <c r="D46" i="39"/>
  <c r="O45" i="39"/>
  <c r="N45" i="39"/>
  <c r="M45" i="39"/>
  <c r="L45" i="39"/>
  <c r="K45" i="39"/>
  <c r="J45" i="39"/>
  <c r="I45" i="39"/>
  <c r="H45" i="39"/>
  <c r="G45" i="39"/>
  <c r="P45" i="39" s="1"/>
  <c r="F45" i="39"/>
  <c r="E45" i="39"/>
  <c r="D45" i="39"/>
  <c r="O44" i="39"/>
  <c r="N44" i="39"/>
  <c r="M44" i="39"/>
  <c r="L44" i="39"/>
  <c r="K44" i="39"/>
  <c r="J44" i="39"/>
  <c r="I44" i="39"/>
  <c r="H44" i="39"/>
  <c r="G44" i="39"/>
  <c r="F44" i="39"/>
  <c r="E44" i="39"/>
  <c r="D44" i="39"/>
  <c r="P52" i="39"/>
  <c r="P48" i="39"/>
  <c r="P44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P28" i="39" s="1"/>
  <c r="O27" i="39"/>
  <c r="N27" i="39"/>
  <c r="M27" i="39"/>
  <c r="L27" i="39"/>
  <c r="K27" i="39"/>
  <c r="J27" i="39"/>
  <c r="I27" i="39"/>
  <c r="H27" i="39"/>
  <c r="G27" i="39"/>
  <c r="F27" i="39"/>
  <c r="E27" i="39"/>
  <c r="D27" i="39"/>
  <c r="P27" i="39" s="1"/>
  <c r="O26" i="39"/>
  <c r="N26" i="39"/>
  <c r="M26" i="39"/>
  <c r="L26" i="39"/>
  <c r="K26" i="39"/>
  <c r="J26" i="39"/>
  <c r="I26" i="39"/>
  <c r="H26" i="39"/>
  <c r="G26" i="39"/>
  <c r="F26" i="39"/>
  <c r="E26" i="39"/>
  <c r="D26" i="39"/>
  <c r="P26" i="39" s="1"/>
  <c r="O25" i="39"/>
  <c r="N25" i="39"/>
  <c r="M25" i="39"/>
  <c r="L25" i="39"/>
  <c r="K25" i="39"/>
  <c r="J25" i="39"/>
  <c r="I25" i="39"/>
  <c r="H25" i="39"/>
  <c r="G25" i="39"/>
  <c r="F25" i="39"/>
  <c r="E25" i="39"/>
  <c r="D25" i="39"/>
  <c r="P25" i="39" s="1"/>
  <c r="O24" i="39"/>
  <c r="N24" i="39"/>
  <c r="M24" i="39"/>
  <c r="L24" i="39"/>
  <c r="K24" i="39"/>
  <c r="J24" i="39"/>
  <c r="I24" i="39"/>
  <c r="H24" i="39"/>
  <c r="G24" i="39"/>
  <c r="F24" i="39"/>
  <c r="E24" i="39"/>
  <c r="D24" i="39"/>
  <c r="P24" i="39" s="1"/>
  <c r="O23" i="39"/>
  <c r="N23" i="39"/>
  <c r="M23" i="39"/>
  <c r="L23" i="39"/>
  <c r="K23" i="39"/>
  <c r="J23" i="39"/>
  <c r="I23" i="39"/>
  <c r="H23" i="39"/>
  <c r="G23" i="39"/>
  <c r="F23" i="39"/>
  <c r="E23" i="39"/>
  <c r="D23" i="39"/>
  <c r="P23" i="39" s="1"/>
  <c r="O22" i="39"/>
  <c r="N22" i="39"/>
  <c r="M22" i="39"/>
  <c r="L22" i="39"/>
  <c r="K22" i="39"/>
  <c r="J22" i="39"/>
  <c r="I22" i="39"/>
  <c r="H22" i="39"/>
  <c r="G22" i="39"/>
  <c r="F22" i="39"/>
  <c r="E22" i="39"/>
  <c r="D22" i="39"/>
  <c r="P22" i="39" s="1"/>
  <c r="O21" i="39"/>
  <c r="N21" i="39"/>
  <c r="M21" i="39"/>
  <c r="L21" i="39"/>
  <c r="K21" i="39"/>
  <c r="J21" i="39"/>
  <c r="I21" i="39"/>
  <c r="H21" i="39"/>
  <c r="G21" i="39"/>
  <c r="F21" i="39"/>
  <c r="E21" i="39"/>
  <c r="D21" i="39"/>
  <c r="P21" i="39" s="1"/>
  <c r="P63" i="39"/>
  <c r="P40" i="39"/>
  <c r="P39" i="39"/>
  <c r="P38" i="39"/>
  <c r="P37" i="39"/>
  <c r="P36" i="39"/>
  <c r="P35" i="39"/>
  <c r="P34" i="39"/>
  <c r="P32" i="39"/>
  <c r="P64" i="39"/>
  <c r="P62" i="39"/>
  <c r="P61" i="39"/>
  <c r="P60" i="39"/>
  <c r="P59" i="39"/>
  <c r="P58" i="39"/>
  <c r="P57" i="39"/>
  <c r="P56" i="39"/>
  <c r="P33" i="39"/>
  <c r="B3" i="41"/>
  <c r="B4" i="41"/>
  <c r="B5" i="41"/>
  <c r="B6" i="41"/>
  <c r="B7" i="41"/>
  <c r="B8" i="41"/>
  <c r="B9" i="41"/>
  <c r="B10" i="41"/>
  <c r="B11" i="41"/>
  <c r="B12" i="41"/>
  <c r="B13" i="41"/>
  <c r="B14" i="41"/>
  <c r="B16" i="41"/>
  <c r="J5" i="43" s="1"/>
  <c r="M228" i="41"/>
  <c r="L228" i="41"/>
  <c r="K228" i="41"/>
  <c r="I228" i="41"/>
  <c r="H228" i="41"/>
  <c r="G228" i="41"/>
  <c r="F228" i="41"/>
  <c r="E228" i="41"/>
  <c r="D228" i="41"/>
  <c r="C228" i="41"/>
  <c r="B228" i="41"/>
  <c r="M227" i="41"/>
  <c r="L227" i="41"/>
  <c r="K227" i="41"/>
  <c r="I227" i="41"/>
  <c r="H227" i="41"/>
  <c r="G227" i="41"/>
  <c r="F227" i="41"/>
  <c r="E227" i="41"/>
  <c r="D227" i="41"/>
  <c r="C227" i="41"/>
  <c r="B227" i="41"/>
  <c r="M226" i="41"/>
  <c r="L226" i="41"/>
  <c r="K226" i="41"/>
  <c r="I226" i="41"/>
  <c r="H226" i="41"/>
  <c r="G226" i="41"/>
  <c r="F226" i="41"/>
  <c r="E226" i="41"/>
  <c r="D226" i="41"/>
  <c r="C226" i="41"/>
  <c r="B226" i="41"/>
  <c r="M225" i="41"/>
  <c r="L225" i="41"/>
  <c r="K225" i="41"/>
  <c r="I225" i="41"/>
  <c r="H225" i="41"/>
  <c r="G225" i="41"/>
  <c r="F225" i="41"/>
  <c r="E225" i="41"/>
  <c r="D225" i="41"/>
  <c r="C225" i="41"/>
  <c r="B225" i="41"/>
  <c r="M224" i="41"/>
  <c r="L224" i="41"/>
  <c r="K224" i="41"/>
  <c r="I224" i="41"/>
  <c r="H224" i="41"/>
  <c r="G224" i="41"/>
  <c r="F224" i="41"/>
  <c r="E224" i="41"/>
  <c r="D224" i="41"/>
  <c r="C224" i="41"/>
  <c r="B224" i="41"/>
  <c r="M223" i="41"/>
  <c r="L223" i="41"/>
  <c r="K223" i="41"/>
  <c r="I223" i="41"/>
  <c r="H223" i="41"/>
  <c r="G223" i="41"/>
  <c r="F223" i="41"/>
  <c r="E223" i="41"/>
  <c r="D223" i="41"/>
  <c r="C223" i="41"/>
  <c r="B223" i="41"/>
  <c r="M222" i="41"/>
  <c r="L222" i="41"/>
  <c r="K222" i="41"/>
  <c r="I222" i="41"/>
  <c r="H222" i="41"/>
  <c r="G222" i="41"/>
  <c r="F222" i="41"/>
  <c r="E222" i="41"/>
  <c r="D222" i="41"/>
  <c r="C222" i="41"/>
  <c r="B222" i="41"/>
  <c r="M221" i="41"/>
  <c r="L221" i="41"/>
  <c r="K221" i="41"/>
  <c r="I221" i="41"/>
  <c r="H221" i="41"/>
  <c r="G221" i="41"/>
  <c r="F221" i="41"/>
  <c r="E221" i="41"/>
  <c r="D221" i="41"/>
  <c r="C221" i="41"/>
  <c r="B221" i="41"/>
  <c r="M220" i="41"/>
  <c r="L220" i="41"/>
  <c r="K220" i="41"/>
  <c r="I220" i="41"/>
  <c r="H220" i="41"/>
  <c r="G220" i="41"/>
  <c r="F220" i="41"/>
  <c r="E220" i="41"/>
  <c r="D220" i="41"/>
  <c r="C220" i="41"/>
  <c r="B220" i="41"/>
  <c r="M219" i="41"/>
  <c r="L219" i="41"/>
  <c r="K219" i="41"/>
  <c r="I219" i="41"/>
  <c r="H219" i="41"/>
  <c r="G219" i="41"/>
  <c r="F219" i="41"/>
  <c r="E219" i="41"/>
  <c r="D219" i="41"/>
  <c r="C219" i="41"/>
  <c r="B219" i="41"/>
  <c r="M218" i="41"/>
  <c r="L218" i="41"/>
  <c r="K218" i="41"/>
  <c r="I218" i="41"/>
  <c r="H218" i="41"/>
  <c r="G218" i="41"/>
  <c r="F218" i="41"/>
  <c r="E218" i="41"/>
  <c r="D218" i="41"/>
  <c r="C218" i="41"/>
  <c r="B218" i="41"/>
  <c r="L195" i="41"/>
  <c r="J11" i="53" s="1"/>
  <c r="L211" i="41"/>
  <c r="G211" i="41"/>
  <c r="C211" i="41"/>
  <c r="K210" i="41"/>
  <c r="F210" i="41"/>
  <c r="B210" i="41"/>
  <c r="I209" i="41"/>
  <c r="L207" i="41"/>
  <c r="G207" i="41"/>
  <c r="C207" i="41"/>
  <c r="K206" i="41"/>
  <c r="F206" i="41"/>
  <c r="B206" i="41"/>
  <c r="I205" i="41"/>
  <c r="L203" i="41"/>
  <c r="L213" i="41" s="1"/>
  <c r="G203" i="41"/>
  <c r="C203" i="41"/>
  <c r="K202" i="41"/>
  <c r="F202" i="41"/>
  <c r="B202" i="41"/>
  <c r="L201" i="41"/>
  <c r="I201" i="41"/>
  <c r="G201" i="41"/>
  <c r="C201" i="41"/>
  <c r="M195" i="41"/>
  <c r="M209" i="41"/>
  <c r="L212" i="41"/>
  <c r="K211" i="41"/>
  <c r="I210" i="41"/>
  <c r="H209" i="41"/>
  <c r="G212" i="41"/>
  <c r="D209" i="41"/>
  <c r="C212" i="41"/>
  <c r="B201" i="41"/>
  <c r="K201" i="41"/>
  <c r="K213" i="41" s="1"/>
  <c r="C202" i="41"/>
  <c r="G202" i="41"/>
  <c r="L202" i="41"/>
  <c r="D203" i="41"/>
  <c r="D213" i="41" s="1"/>
  <c r="H203" i="41"/>
  <c r="M203" i="41"/>
  <c r="I204" i="41"/>
  <c r="B205" i="41"/>
  <c r="K205" i="41"/>
  <c r="C206" i="41"/>
  <c r="C213" i="41" s="1"/>
  <c r="G206" i="41"/>
  <c r="L206" i="41"/>
  <c r="D207" i="41"/>
  <c r="H207" i="41"/>
  <c r="M207" i="41"/>
  <c r="I208" i="41"/>
  <c r="B209" i="41"/>
  <c r="K209" i="41"/>
  <c r="C210" i="41"/>
  <c r="G210" i="41"/>
  <c r="L210" i="41"/>
  <c r="D211" i="41"/>
  <c r="H211" i="41"/>
  <c r="M211" i="41"/>
  <c r="M213" i="41" s="1"/>
  <c r="I212" i="41"/>
  <c r="D204" i="41"/>
  <c r="H204" i="41"/>
  <c r="D208" i="41"/>
  <c r="H208" i="41"/>
  <c r="H212" i="41"/>
  <c r="M202" i="41"/>
  <c r="I203" i="41"/>
  <c r="B204" i="41"/>
  <c r="F204" i="41"/>
  <c r="K204" i="41"/>
  <c r="C205" i="41"/>
  <c r="G205" i="41"/>
  <c r="L205" i="41"/>
  <c r="D206" i="41"/>
  <c r="H206" i="41"/>
  <c r="M206" i="41"/>
  <c r="I207" i="41"/>
  <c r="B208" i="41"/>
  <c r="K208" i="41"/>
  <c r="C209" i="41"/>
  <c r="G209" i="41"/>
  <c r="L209" i="41"/>
  <c r="D210" i="41"/>
  <c r="H210" i="41"/>
  <c r="M210" i="41"/>
  <c r="I211" i="41"/>
  <c r="B212" i="41"/>
  <c r="K212" i="41"/>
  <c r="M204" i="41"/>
  <c r="M208" i="41"/>
  <c r="D212" i="41"/>
  <c r="M212" i="41"/>
  <c r="D202" i="41"/>
  <c r="H202" i="41"/>
  <c r="D201" i="41"/>
  <c r="H201" i="41"/>
  <c r="M201" i="41"/>
  <c r="I202" i="41"/>
  <c r="B203" i="41"/>
  <c r="F203" i="41"/>
  <c r="K203" i="41"/>
  <c r="C204" i="41"/>
  <c r="G204" i="41"/>
  <c r="L204" i="41"/>
  <c r="D205" i="41"/>
  <c r="H205" i="41"/>
  <c r="M205" i="41"/>
  <c r="I206" i="41"/>
  <c r="B207" i="41"/>
  <c r="K207" i="41"/>
  <c r="C208" i="41"/>
  <c r="G208" i="41"/>
  <c r="L208" i="41"/>
  <c r="B211" i="41"/>
  <c r="Q15" i="39"/>
  <c r="D10" i="54" s="1"/>
  <c r="H16" i="39"/>
  <c r="G4" i="39"/>
  <c r="D5" i="43" s="1"/>
  <c r="D4" i="43"/>
  <c r="N164" i="41"/>
  <c r="O164" i="41" s="1"/>
  <c r="N162" i="41"/>
  <c r="O162" i="41" s="1"/>
  <c r="N161" i="41"/>
  <c r="O161" i="41" s="1"/>
  <c r="N160" i="41"/>
  <c r="O160" i="41" s="1"/>
  <c r="N159" i="41"/>
  <c r="O159" i="41" s="1"/>
  <c r="N158" i="41"/>
  <c r="O158" i="41" s="1"/>
  <c r="N157" i="41"/>
  <c r="O157" i="41" s="1"/>
  <c r="N163" i="41"/>
  <c r="O163" i="41" s="1"/>
  <c r="I16" i="39"/>
  <c r="N16" i="39"/>
  <c r="M16" i="39"/>
  <c r="N120" i="41"/>
  <c r="B149" i="41"/>
  <c r="J143" i="41"/>
  <c r="N121" i="41"/>
  <c r="L118" i="41"/>
  <c r="H118" i="41"/>
  <c r="F142" i="41"/>
  <c r="D118" i="41"/>
  <c r="M66" i="41"/>
  <c r="L66" i="41"/>
  <c r="K66" i="41"/>
  <c r="M65" i="41"/>
  <c r="M99" i="41" s="1"/>
  <c r="L65" i="41"/>
  <c r="K65" i="41"/>
  <c r="M64" i="41"/>
  <c r="L64" i="41"/>
  <c r="L99" i="41" s="1"/>
  <c r="K64" i="41"/>
  <c r="M63" i="41"/>
  <c r="L63" i="41"/>
  <c r="K63" i="41"/>
  <c r="K98" i="41" s="1"/>
  <c r="M62" i="41"/>
  <c r="L62" i="41"/>
  <c r="K62" i="41"/>
  <c r="D97" i="41"/>
  <c r="M61" i="41"/>
  <c r="L61" i="41"/>
  <c r="K61" i="41"/>
  <c r="M60" i="41"/>
  <c r="M95" i="41" s="1"/>
  <c r="L60" i="41"/>
  <c r="K60" i="41"/>
  <c r="M59" i="41"/>
  <c r="L59" i="41"/>
  <c r="L94" i="41" s="1"/>
  <c r="K59" i="41"/>
  <c r="M58" i="41"/>
  <c r="L58" i="41"/>
  <c r="K58" i="41"/>
  <c r="M57" i="41"/>
  <c r="L57" i="41"/>
  <c r="K57" i="41"/>
  <c r="M56" i="41"/>
  <c r="L56" i="41"/>
  <c r="K56" i="41"/>
  <c r="M55" i="41"/>
  <c r="L55" i="41"/>
  <c r="K55" i="41"/>
  <c r="N69" i="41"/>
  <c r="AB67" i="41"/>
  <c r="AA67" i="41"/>
  <c r="Z67" i="41"/>
  <c r="Y67" i="41"/>
  <c r="X67" i="41"/>
  <c r="W67" i="41"/>
  <c r="V67" i="41"/>
  <c r="U67" i="41"/>
  <c r="T67" i="41"/>
  <c r="S67" i="41"/>
  <c r="R67" i="41"/>
  <c r="Q67" i="41"/>
  <c r="AC66" i="41"/>
  <c r="AC65" i="41"/>
  <c r="AC64" i="41"/>
  <c r="AC63" i="41"/>
  <c r="AC62" i="41"/>
  <c r="AC61" i="41"/>
  <c r="AC60" i="41"/>
  <c r="AC59" i="41"/>
  <c r="AC58" i="41"/>
  <c r="AC67" i="41" s="1"/>
  <c r="AC57" i="41"/>
  <c r="AC56" i="41"/>
  <c r="AC55" i="41"/>
  <c r="N17" i="41"/>
  <c r="L95" i="41"/>
  <c r="L96" i="41"/>
  <c r="L92" i="41"/>
  <c r="D100" i="41"/>
  <c r="L100" i="41"/>
  <c r="H93" i="41"/>
  <c r="D93" i="41"/>
  <c r="F100" i="41"/>
  <c r="L91" i="41"/>
  <c r="J95" i="41"/>
  <c r="F99" i="41"/>
  <c r="L93" i="41"/>
  <c r="F96" i="41"/>
  <c r="L97" i="41"/>
  <c r="H97" i="41"/>
  <c r="F92" i="41"/>
  <c r="F95" i="41"/>
  <c r="J99" i="41"/>
  <c r="B143" i="41"/>
  <c r="F144" i="41"/>
  <c r="J145" i="41"/>
  <c r="B146" i="41"/>
  <c r="F147" i="41"/>
  <c r="B148" i="41"/>
  <c r="J148" i="41"/>
  <c r="J149" i="41"/>
  <c r="B151" i="41"/>
  <c r="F151" i="41"/>
  <c r="B152" i="41"/>
  <c r="J152" i="41"/>
  <c r="B145" i="41"/>
  <c r="F150" i="41"/>
  <c r="F146" i="41"/>
  <c r="J151" i="41"/>
  <c r="F143" i="41"/>
  <c r="B144" i="41"/>
  <c r="J144" i="41"/>
  <c r="B147" i="41"/>
  <c r="F148" i="41"/>
  <c r="B150" i="41"/>
  <c r="F152" i="41"/>
  <c r="J147" i="41"/>
  <c r="D142" i="41"/>
  <c r="H142" i="41"/>
  <c r="L142" i="41"/>
  <c r="D143" i="41"/>
  <c r="H143" i="41"/>
  <c r="L143" i="41"/>
  <c r="D144" i="41"/>
  <c r="H144" i="41"/>
  <c r="L144" i="41"/>
  <c r="D145" i="41"/>
  <c r="H145" i="41"/>
  <c r="L145" i="41"/>
  <c r="D146" i="41"/>
  <c r="H146" i="41"/>
  <c r="L146" i="41"/>
  <c r="D147" i="41"/>
  <c r="H147" i="41"/>
  <c r="L147" i="41"/>
  <c r="D148" i="41"/>
  <c r="H148" i="41"/>
  <c r="L148" i="41"/>
  <c r="D149" i="41"/>
  <c r="H149" i="41"/>
  <c r="L149" i="41"/>
  <c r="D150" i="41"/>
  <c r="H150" i="41"/>
  <c r="L150" i="41"/>
  <c r="D151" i="41"/>
  <c r="H151" i="41"/>
  <c r="L151" i="41"/>
  <c r="D152" i="41"/>
  <c r="H152" i="41"/>
  <c r="L152" i="41"/>
  <c r="J142" i="41"/>
  <c r="F145" i="41"/>
  <c r="J146" i="41"/>
  <c r="F149" i="41"/>
  <c r="J150" i="41"/>
  <c r="K118" i="41"/>
  <c r="N109" i="41"/>
  <c r="N113" i="41"/>
  <c r="N117" i="41"/>
  <c r="G143" i="41"/>
  <c r="E145" i="41"/>
  <c r="K147" i="41"/>
  <c r="I149" i="41"/>
  <c r="G151" i="41"/>
  <c r="K151" i="41"/>
  <c r="I118" i="41"/>
  <c r="I142" i="41"/>
  <c r="C144" i="41"/>
  <c r="K144" i="41"/>
  <c r="I146" i="41"/>
  <c r="G148" i="41"/>
  <c r="N114" i="41"/>
  <c r="E150" i="41"/>
  <c r="M150" i="41"/>
  <c r="C152" i="41"/>
  <c r="K152" i="41"/>
  <c r="C142" i="41"/>
  <c r="G142" i="41"/>
  <c r="K142" i="41"/>
  <c r="N108" i="41"/>
  <c r="E144" i="41"/>
  <c r="I144" i="41"/>
  <c r="M144" i="41"/>
  <c r="C146" i="41"/>
  <c r="G146" i="41"/>
  <c r="K146" i="41"/>
  <c r="N112" i="41"/>
  <c r="E148" i="41"/>
  <c r="I148" i="41"/>
  <c r="M148" i="41"/>
  <c r="C150" i="41"/>
  <c r="G150" i="41"/>
  <c r="K150" i="41"/>
  <c r="N116" i="41"/>
  <c r="E152" i="41"/>
  <c r="I152" i="41"/>
  <c r="M152" i="41"/>
  <c r="G118" i="41"/>
  <c r="C143" i="41"/>
  <c r="K143" i="41"/>
  <c r="I145" i="41"/>
  <c r="M145" i="41"/>
  <c r="C147" i="41"/>
  <c r="G147" i="41"/>
  <c r="E149" i="41"/>
  <c r="M149" i="41"/>
  <c r="C151" i="41"/>
  <c r="K119" i="41"/>
  <c r="J9" i="52" s="1"/>
  <c r="B118" i="41"/>
  <c r="N106" i="41"/>
  <c r="F118" i="41"/>
  <c r="J118" i="41"/>
  <c r="E142" i="41"/>
  <c r="M142" i="41"/>
  <c r="G144" i="41"/>
  <c r="N110" i="41"/>
  <c r="E146" i="41"/>
  <c r="M146" i="41"/>
  <c r="C148" i="41"/>
  <c r="K148" i="41"/>
  <c r="I150" i="41"/>
  <c r="G152" i="41"/>
  <c r="C118" i="41"/>
  <c r="M119" i="41"/>
  <c r="J9" i="54" s="1"/>
  <c r="N107" i="41"/>
  <c r="E143" i="41"/>
  <c r="I143" i="41"/>
  <c r="M143" i="41"/>
  <c r="C145" i="41"/>
  <c r="G145" i="41"/>
  <c r="K145" i="41"/>
  <c r="N111" i="41"/>
  <c r="E147" i="41"/>
  <c r="I147" i="41"/>
  <c r="M147" i="41"/>
  <c r="C149" i="41"/>
  <c r="G149" i="41"/>
  <c r="K149" i="41"/>
  <c r="N115" i="41"/>
  <c r="E151" i="41"/>
  <c r="I151" i="41"/>
  <c r="M151" i="41"/>
  <c r="E118" i="41"/>
  <c r="M118" i="41"/>
  <c r="B142" i="41"/>
  <c r="L119" i="41"/>
  <c r="J9" i="53" s="1"/>
  <c r="H98" i="41"/>
  <c r="L90" i="41"/>
  <c r="D92" i="41"/>
  <c r="D96" i="41"/>
  <c r="L98" i="41"/>
  <c r="J90" i="41"/>
  <c r="J94" i="41"/>
  <c r="I95" i="41"/>
  <c r="J98" i="41"/>
  <c r="H90" i="41"/>
  <c r="H94" i="41"/>
  <c r="J93" i="41"/>
  <c r="J97" i="41"/>
  <c r="F91" i="41"/>
  <c r="N65" i="41"/>
  <c r="K97" i="41"/>
  <c r="C90" i="41"/>
  <c r="G90" i="41"/>
  <c r="M92" i="41"/>
  <c r="C94" i="41"/>
  <c r="M96" i="41"/>
  <c r="C98" i="41"/>
  <c r="M100" i="41"/>
  <c r="C91" i="41"/>
  <c r="G91" i="41"/>
  <c r="K91" i="41"/>
  <c r="E93" i="41"/>
  <c r="I93" i="41"/>
  <c r="M93" i="41"/>
  <c r="C95" i="41"/>
  <c r="G95" i="41"/>
  <c r="E97" i="41"/>
  <c r="I97" i="41"/>
  <c r="M97" i="41"/>
  <c r="C99" i="41"/>
  <c r="G99" i="41"/>
  <c r="K99" i="41"/>
  <c r="E90" i="41"/>
  <c r="I90" i="41"/>
  <c r="K92" i="41"/>
  <c r="E94" i="41"/>
  <c r="I94" i="41"/>
  <c r="M94" i="41"/>
  <c r="K96" i="41"/>
  <c r="E98" i="41"/>
  <c r="I98" i="41"/>
  <c r="M98" i="41"/>
  <c r="C100" i="41"/>
  <c r="K100" i="41"/>
  <c r="K94" i="41"/>
  <c r="I96" i="41"/>
  <c r="G98" i="41"/>
  <c r="K90" i="41"/>
  <c r="G94" i="41"/>
  <c r="K95" i="41"/>
  <c r="B90" i="41"/>
  <c r="B91" i="41"/>
  <c r="B93" i="41"/>
  <c r="B94" i="41"/>
  <c r="B95" i="41"/>
  <c r="B97" i="41"/>
  <c r="B98" i="41"/>
  <c r="B99" i="41"/>
  <c r="M14" i="41"/>
  <c r="L14" i="41"/>
  <c r="K14" i="41"/>
  <c r="M13" i="41"/>
  <c r="L13" i="41"/>
  <c r="K13" i="41"/>
  <c r="M12" i="41"/>
  <c r="L12" i="41"/>
  <c r="K12" i="41"/>
  <c r="M11" i="41"/>
  <c r="L11" i="41"/>
  <c r="K11" i="41"/>
  <c r="M10" i="41"/>
  <c r="L10" i="41"/>
  <c r="K10" i="41"/>
  <c r="M9" i="41"/>
  <c r="L9" i="41"/>
  <c r="K9" i="41"/>
  <c r="B44" i="41"/>
  <c r="M8" i="41"/>
  <c r="L8" i="41"/>
  <c r="K8" i="41"/>
  <c r="M7" i="41"/>
  <c r="L7" i="41"/>
  <c r="K7" i="41"/>
  <c r="M6" i="41"/>
  <c r="L6" i="41"/>
  <c r="K6" i="41"/>
  <c r="M5" i="41"/>
  <c r="M16" i="41" s="1"/>
  <c r="J5" i="54" s="1"/>
  <c r="L5" i="41"/>
  <c r="K5" i="41"/>
  <c r="M4" i="41"/>
  <c r="L4" i="41"/>
  <c r="L15" i="41" s="1"/>
  <c r="G5" i="53" s="1"/>
  <c r="K4" i="41"/>
  <c r="M3" i="41"/>
  <c r="M30" i="41"/>
  <c r="L3" i="41"/>
  <c r="K3" i="41"/>
  <c r="K15" i="41" s="1"/>
  <c r="AB15" i="41"/>
  <c r="AA15" i="41"/>
  <c r="Z15" i="41"/>
  <c r="Y15" i="41"/>
  <c r="X15" i="41"/>
  <c r="W15" i="41"/>
  <c r="V15" i="41"/>
  <c r="U15" i="41"/>
  <c r="T15" i="41"/>
  <c r="S15" i="41"/>
  <c r="R15" i="41"/>
  <c r="Q15" i="41"/>
  <c r="AC14" i="41"/>
  <c r="AC13" i="41"/>
  <c r="AC12" i="41"/>
  <c r="AC11" i="41"/>
  <c r="AC10" i="41"/>
  <c r="AC9" i="41"/>
  <c r="AC8" i="41"/>
  <c r="AC7" i="41"/>
  <c r="AC6" i="41"/>
  <c r="AC5" i="41"/>
  <c r="AC4" i="41"/>
  <c r="AC3" i="41"/>
  <c r="I213" i="41"/>
  <c r="B213" i="41"/>
  <c r="H213" i="41"/>
  <c r="B40" i="41"/>
  <c r="M23" i="41"/>
  <c r="M40" i="41"/>
  <c r="I48" i="41"/>
  <c r="B41" i="41"/>
  <c r="F41" i="41"/>
  <c r="B45" i="41"/>
  <c r="F45" i="41"/>
  <c r="B48" i="41"/>
  <c r="M22" i="41"/>
  <c r="I40" i="41"/>
  <c r="I44" i="41"/>
  <c r="M44" i="41"/>
  <c r="M31" i="41"/>
  <c r="M48" i="41"/>
  <c r="D47" i="41"/>
  <c r="L136" i="41"/>
  <c r="L128" i="41"/>
  <c r="L133" i="41"/>
  <c r="L129" i="41"/>
  <c r="L130" i="41"/>
  <c r="L126" i="41"/>
  <c r="L135" i="41"/>
  <c r="L127" i="41"/>
  <c r="L125" i="41"/>
  <c r="L39" i="41"/>
  <c r="D43" i="41"/>
  <c r="M81" i="41"/>
  <c r="B134" i="41"/>
  <c r="B130" i="41"/>
  <c r="B126" i="41"/>
  <c r="B135" i="41"/>
  <c r="B131" i="41"/>
  <c r="B127" i="41"/>
  <c r="B136" i="41"/>
  <c r="B132" i="41"/>
  <c r="B128" i="41"/>
  <c r="B133" i="41"/>
  <c r="B129" i="41"/>
  <c r="B125" i="41"/>
  <c r="C135" i="41"/>
  <c r="C131" i="41"/>
  <c r="C127" i="41"/>
  <c r="C125" i="41"/>
  <c r="C133" i="41"/>
  <c r="C129" i="41"/>
  <c r="C134" i="41"/>
  <c r="C130" i="41"/>
  <c r="C126" i="41"/>
  <c r="C136" i="41"/>
  <c r="C132" i="41"/>
  <c r="C128" i="41"/>
  <c r="K135" i="41"/>
  <c r="K131" i="41"/>
  <c r="K127" i="41"/>
  <c r="K137" i="41" s="1"/>
  <c r="K136" i="41"/>
  <c r="K125" i="41"/>
  <c r="K133" i="41"/>
  <c r="K129" i="41"/>
  <c r="K134" i="41"/>
  <c r="K130" i="41"/>
  <c r="K126" i="41"/>
  <c r="K132" i="41"/>
  <c r="K128" i="41"/>
  <c r="L43" i="41"/>
  <c r="L47" i="41"/>
  <c r="M73" i="41"/>
  <c r="M80" i="41"/>
  <c r="H136" i="41"/>
  <c r="H132" i="41"/>
  <c r="H128" i="41"/>
  <c r="H125" i="41"/>
  <c r="H134" i="41"/>
  <c r="H130" i="41"/>
  <c r="H126" i="41"/>
  <c r="H135" i="41"/>
  <c r="H131" i="41"/>
  <c r="H127" i="41"/>
  <c r="H133" i="41"/>
  <c r="H129" i="41"/>
  <c r="M136" i="41"/>
  <c r="M132" i="41"/>
  <c r="M128" i="41"/>
  <c r="M131" i="41"/>
  <c r="M134" i="41"/>
  <c r="M130" i="41"/>
  <c r="M126" i="41"/>
  <c r="M133" i="41"/>
  <c r="M129" i="41"/>
  <c r="M125" i="41"/>
  <c r="M137" i="41" s="1"/>
  <c r="M135" i="41"/>
  <c r="M127" i="41"/>
  <c r="E133" i="41"/>
  <c r="E129" i="41"/>
  <c r="E125" i="41"/>
  <c r="E134" i="41"/>
  <c r="E126" i="41"/>
  <c r="E135" i="41"/>
  <c r="E131" i="41"/>
  <c r="E127" i="41"/>
  <c r="E136" i="41"/>
  <c r="E132" i="41"/>
  <c r="E128" i="41"/>
  <c r="E130" i="41"/>
  <c r="G135" i="41"/>
  <c r="G131" i="41"/>
  <c r="G127" i="41"/>
  <c r="G136" i="41"/>
  <c r="G132" i="41"/>
  <c r="G128" i="41"/>
  <c r="G133" i="41"/>
  <c r="G129" i="41"/>
  <c r="G134" i="41"/>
  <c r="G130" i="41"/>
  <c r="G126" i="41"/>
  <c r="G125" i="41"/>
  <c r="F134" i="41"/>
  <c r="F130" i="41"/>
  <c r="F126" i="41"/>
  <c r="F131" i="41"/>
  <c r="F136" i="41"/>
  <c r="F132" i="41"/>
  <c r="F128" i="41"/>
  <c r="F133" i="41"/>
  <c r="F129" i="41"/>
  <c r="F125" i="41"/>
  <c r="F137" i="41" s="1"/>
  <c r="F135" i="41"/>
  <c r="F127" i="41"/>
  <c r="D39" i="41"/>
  <c r="D136" i="41"/>
  <c r="D132" i="41"/>
  <c r="D128" i="41"/>
  <c r="D133" i="41"/>
  <c r="D129" i="41"/>
  <c r="D134" i="41"/>
  <c r="D130" i="41"/>
  <c r="D126" i="41"/>
  <c r="D135" i="41"/>
  <c r="D131" i="41"/>
  <c r="D127" i="41"/>
  <c r="D137" i="41" s="1"/>
  <c r="D125" i="41"/>
  <c r="J134" i="41"/>
  <c r="J130" i="41"/>
  <c r="J126" i="41"/>
  <c r="J137" i="41" s="1"/>
  <c r="J135" i="41"/>
  <c r="J131" i="41"/>
  <c r="J127" i="41"/>
  <c r="J136" i="41"/>
  <c r="J132" i="41"/>
  <c r="J128" i="41"/>
  <c r="J133" i="41"/>
  <c r="J129" i="41"/>
  <c r="J125" i="41"/>
  <c r="I133" i="41"/>
  <c r="I129" i="41"/>
  <c r="I125" i="41"/>
  <c r="I137" i="41" s="1"/>
  <c r="I135" i="41"/>
  <c r="I131" i="41"/>
  <c r="I127" i="41"/>
  <c r="I136" i="41"/>
  <c r="I132" i="41"/>
  <c r="I128" i="41"/>
  <c r="I134" i="41"/>
  <c r="I130" i="41"/>
  <c r="I126" i="41"/>
  <c r="F77" i="41"/>
  <c r="L38" i="41"/>
  <c r="H41" i="41"/>
  <c r="H42" i="41"/>
  <c r="D46" i="41"/>
  <c r="F39" i="41"/>
  <c r="F40" i="41"/>
  <c r="F43" i="41"/>
  <c r="J43" i="41"/>
  <c r="F44" i="41"/>
  <c r="J44" i="41"/>
  <c r="F47" i="41"/>
  <c r="J47" i="41"/>
  <c r="F48" i="41"/>
  <c r="J48" i="41"/>
  <c r="M77" i="41"/>
  <c r="D38" i="41"/>
  <c r="D41" i="41"/>
  <c r="D42" i="41"/>
  <c r="H45" i="41"/>
  <c r="L46" i="41"/>
  <c r="J39" i="41"/>
  <c r="J40" i="41"/>
  <c r="C38" i="41"/>
  <c r="K38" i="41"/>
  <c r="C40" i="41"/>
  <c r="K40" i="41"/>
  <c r="C41" i="41"/>
  <c r="K41" i="41"/>
  <c r="C42" i="41"/>
  <c r="K42" i="41"/>
  <c r="C44" i="41"/>
  <c r="G44" i="41"/>
  <c r="K44" i="41"/>
  <c r="G45" i="41"/>
  <c r="K45" i="41"/>
  <c r="C48" i="41"/>
  <c r="K48" i="41"/>
  <c r="M83" i="41"/>
  <c r="M75" i="41"/>
  <c r="M82" i="41"/>
  <c r="M78" i="41"/>
  <c r="M74" i="41"/>
  <c r="M76" i="41"/>
  <c r="L41" i="41"/>
  <c r="L42" i="41"/>
  <c r="D45" i="41"/>
  <c r="L45" i="41"/>
  <c r="E38" i="41"/>
  <c r="I38" i="41"/>
  <c r="M38" i="41"/>
  <c r="I39" i="41"/>
  <c r="M39" i="41"/>
  <c r="M24" i="41"/>
  <c r="M25" i="41"/>
  <c r="E42" i="41"/>
  <c r="I42" i="41"/>
  <c r="M42" i="41"/>
  <c r="I43" i="41"/>
  <c r="M43" i="41"/>
  <c r="M28" i="41"/>
  <c r="M29" i="41"/>
  <c r="E46" i="41"/>
  <c r="I46" i="41"/>
  <c r="M46" i="41"/>
  <c r="I47" i="41"/>
  <c r="M47" i="41"/>
  <c r="M32" i="41"/>
  <c r="J41" i="41"/>
  <c r="J45" i="41"/>
  <c r="M79" i="41"/>
  <c r="N118" i="41"/>
  <c r="G38" i="41"/>
  <c r="G42" i="41"/>
  <c r="C46" i="41"/>
  <c r="G46" i="41"/>
  <c r="K46" i="41"/>
  <c r="K16" i="41"/>
  <c r="J5" i="52" s="1"/>
  <c r="K23" i="41"/>
  <c r="F38" i="41"/>
  <c r="J38" i="41"/>
  <c r="C39" i="41"/>
  <c r="G39" i="41"/>
  <c r="K39" i="41"/>
  <c r="D40" i="41"/>
  <c r="H40" i="41"/>
  <c r="L40" i="41"/>
  <c r="E41" i="41"/>
  <c r="I41" i="41"/>
  <c r="M41" i="41"/>
  <c r="F42" i="41"/>
  <c r="J42" i="41"/>
  <c r="C43" i="41"/>
  <c r="G43" i="41"/>
  <c r="K43" i="41"/>
  <c r="D44" i="41"/>
  <c r="H44" i="41"/>
  <c r="L44" i="41"/>
  <c r="E45" i="41"/>
  <c r="I45" i="41"/>
  <c r="M45" i="41"/>
  <c r="F46" i="41"/>
  <c r="J46" i="41"/>
  <c r="C47" i="41"/>
  <c r="G47" i="41"/>
  <c r="K47" i="41"/>
  <c r="D48" i="41"/>
  <c r="H48" i="41"/>
  <c r="L48" i="41"/>
  <c r="M26" i="41"/>
  <c r="G41" i="41"/>
  <c r="C45" i="41"/>
  <c r="M21" i="41"/>
  <c r="B39" i="41"/>
  <c r="B42" i="41"/>
  <c r="B43" i="41"/>
  <c r="B46" i="41"/>
  <c r="B47" i="41"/>
  <c r="M15" i="41"/>
  <c r="N6" i="41"/>
  <c r="N7" i="41"/>
  <c r="N10" i="41"/>
  <c r="N11" i="41"/>
  <c r="N12" i="41"/>
  <c r="N14" i="41"/>
  <c r="L16" i="41"/>
  <c r="L24" i="41" s="1"/>
  <c r="L23" i="41"/>
  <c r="B38" i="41"/>
  <c r="B49" i="41" s="1"/>
  <c r="N3" i="41"/>
  <c r="B137" i="41"/>
  <c r="K30" i="41"/>
  <c r="K29" i="41"/>
  <c r="K22" i="41"/>
  <c r="K33" i="41" s="1"/>
  <c r="H137" i="41"/>
  <c r="C137" i="41"/>
  <c r="E137" i="41"/>
  <c r="K26" i="41"/>
  <c r="G137" i="41"/>
  <c r="L29" i="41"/>
  <c r="K28" i="41"/>
  <c r="L32" i="41"/>
  <c r="K27" i="41"/>
  <c r="K21" i="41"/>
  <c r="L31" i="41"/>
  <c r="L26" i="41"/>
  <c r="L22" i="41"/>
  <c r="K32" i="41"/>
  <c r="K24" i="41"/>
  <c r="K25" i="41"/>
  <c r="L28" i="41"/>
  <c r="K31" i="41"/>
  <c r="Q14" i="39"/>
  <c r="Q13" i="39"/>
  <c r="D10" i="52" s="1"/>
  <c r="Q12" i="39"/>
  <c r="Q11" i="39"/>
  <c r="Q10" i="39"/>
  <c r="Q9" i="39"/>
  <c r="Q8" i="39"/>
  <c r="D10" i="47" s="1"/>
  <c r="Q7" i="39"/>
  <c r="Q6" i="39"/>
  <c r="O16" i="39"/>
  <c r="L16" i="39"/>
  <c r="K15" i="39"/>
  <c r="D7" i="54" s="1"/>
  <c r="K14" i="39"/>
  <c r="K13" i="39"/>
  <c r="D7" i="52" s="1"/>
  <c r="K12" i="39"/>
  <c r="K11" i="39"/>
  <c r="K10" i="39"/>
  <c r="K9" i="39"/>
  <c r="K8" i="39"/>
  <c r="K7" i="39"/>
  <c r="K6" i="39"/>
  <c r="J16" i="39"/>
  <c r="K16" i="39" s="1"/>
  <c r="P16" i="39"/>
  <c r="B30" i="41"/>
  <c r="B26" i="41"/>
  <c r="B22" i="41"/>
  <c r="B32" i="41"/>
  <c r="B24" i="41"/>
  <c r="B27" i="41"/>
  <c r="B29" i="41"/>
  <c r="B25" i="41"/>
  <c r="B28" i="41"/>
  <c r="B31" i="41"/>
  <c r="B23" i="41"/>
  <c r="B21" i="41"/>
  <c r="F16" i="39"/>
  <c r="E16" i="39"/>
  <c r="D16" i="39"/>
  <c r="G15" i="39"/>
  <c r="D5" i="54" s="1"/>
  <c r="G14" i="39"/>
  <c r="D5" i="53" s="1"/>
  <c r="G13" i="39"/>
  <c r="D5" i="52" s="1"/>
  <c r="G12" i="39"/>
  <c r="D5" i="51" s="1"/>
  <c r="G11" i="39"/>
  <c r="D5" i="50" s="1"/>
  <c r="G10" i="39"/>
  <c r="D5" i="49" s="1"/>
  <c r="G9" i="39"/>
  <c r="D5" i="48" s="1"/>
  <c r="G8" i="39"/>
  <c r="D5" i="47" s="1"/>
  <c r="G7" i="39"/>
  <c r="D5" i="46" s="1"/>
  <c r="G6" i="39"/>
  <c r="D5" i="45" s="1"/>
  <c r="B33" i="41"/>
  <c r="D78" i="41" l="1"/>
  <c r="H43" i="41"/>
  <c r="G16" i="39"/>
  <c r="L30" i="41"/>
  <c r="L25" i="41"/>
  <c r="N8" i="41"/>
  <c r="E44" i="41"/>
  <c r="E43" i="41"/>
  <c r="E209" i="41"/>
  <c r="E205" i="41"/>
  <c r="E210" i="41"/>
  <c r="E204" i="41"/>
  <c r="E211" i="41"/>
  <c r="J11" i="46"/>
  <c r="E201" i="41"/>
  <c r="E212" i="41"/>
  <c r="E203" i="41"/>
  <c r="E202" i="41"/>
  <c r="E208" i="41"/>
  <c r="E207" i="41"/>
  <c r="E206" i="41"/>
  <c r="H100" i="41"/>
  <c r="H99" i="41"/>
  <c r="H96" i="41"/>
  <c r="H95" i="41"/>
  <c r="H92" i="41"/>
  <c r="H68" i="41"/>
  <c r="H67" i="41"/>
  <c r="H91" i="41"/>
  <c r="I7" i="51"/>
  <c r="G7" i="51"/>
  <c r="AC15" i="41"/>
  <c r="E16" i="41"/>
  <c r="E31" i="41" s="1"/>
  <c r="E15" i="41"/>
  <c r="G7" i="46"/>
  <c r="I7" i="46"/>
  <c r="J7" i="47"/>
  <c r="F76" i="41"/>
  <c r="F84" i="41"/>
  <c r="F75" i="41"/>
  <c r="F74" i="41"/>
  <c r="F80" i="41"/>
  <c r="F83" i="41"/>
  <c r="F78" i="41"/>
  <c r="F97" i="41"/>
  <c r="F98" i="41"/>
  <c r="F94" i="41"/>
  <c r="N59" i="41"/>
  <c r="F93" i="41"/>
  <c r="F90" i="41"/>
  <c r="F67" i="41"/>
  <c r="H47" i="41"/>
  <c r="H30" i="41"/>
  <c r="H16" i="41"/>
  <c r="H15" i="41"/>
  <c r="H39" i="41"/>
  <c r="H38" i="41"/>
  <c r="N4" i="41"/>
  <c r="J5" i="53"/>
  <c r="L27" i="41"/>
  <c r="L21" i="41"/>
  <c r="E48" i="41"/>
  <c r="E40" i="41"/>
  <c r="E47" i="41"/>
  <c r="E39" i="41"/>
  <c r="H46" i="41"/>
  <c r="F73" i="41"/>
  <c r="I5" i="52"/>
  <c r="G5" i="52"/>
  <c r="G213" i="41"/>
  <c r="C97" i="41"/>
  <c r="C96" i="41"/>
  <c r="N62" i="41"/>
  <c r="C67" i="41"/>
  <c r="C92" i="41"/>
  <c r="C93" i="41"/>
  <c r="G97" i="41"/>
  <c r="G96" i="41"/>
  <c r="G80" i="41"/>
  <c r="G92" i="41"/>
  <c r="G68" i="41"/>
  <c r="G93" i="41"/>
  <c r="G76" i="41"/>
  <c r="I7" i="50"/>
  <c r="G7" i="50"/>
  <c r="G5" i="54"/>
  <c r="I5" i="54"/>
  <c r="F82" i="41"/>
  <c r="N63" i="41"/>
  <c r="N55" i="41"/>
  <c r="D99" i="41"/>
  <c r="N64" i="41"/>
  <c r="D98" i="41"/>
  <c r="D95" i="41"/>
  <c r="D94" i="41"/>
  <c r="N60" i="41"/>
  <c r="D68" i="41"/>
  <c r="D67" i="41"/>
  <c r="D90" i="41"/>
  <c r="N56" i="41"/>
  <c r="D91" i="41"/>
  <c r="D74" i="41"/>
  <c r="G16" i="41"/>
  <c r="G15" i="41"/>
  <c r="G40" i="41"/>
  <c r="M84" i="41"/>
  <c r="M85" i="41" s="1"/>
  <c r="L131" i="41"/>
  <c r="L137" i="41" s="1"/>
  <c r="L134" i="41"/>
  <c r="L132" i="41"/>
  <c r="M27" i="41"/>
  <c r="M33" i="41" s="1"/>
  <c r="L67" i="41"/>
  <c r="L68" i="41"/>
  <c r="M91" i="41"/>
  <c r="M68" i="41"/>
  <c r="J7" i="54" s="1"/>
  <c r="M90" i="41"/>
  <c r="M67" i="41"/>
  <c r="K68" i="41"/>
  <c r="K67" i="41"/>
  <c r="K93" i="41"/>
  <c r="B15" i="41"/>
  <c r="F15" i="41"/>
  <c r="F16" i="41"/>
  <c r="G67" i="41"/>
  <c r="N66" i="41"/>
  <c r="B100" i="41"/>
  <c r="B92" i="41"/>
  <c r="N58" i="41"/>
  <c r="C68" i="41"/>
  <c r="D15" i="41"/>
  <c r="E100" i="41"/>
  <c r="E99" i="41"/>
  <c r="E95" i="41"/>
  <c r="N61" i="41"/>
  <c r="E96" i="41"/>
  <c r="N57" i="41"/>
  <c r="E91" i="41"/>
  <c r="E68" i="41"/>
  <c r="E92" i="41"/>
  <c r="I16" i="41"/>
  <c r="I15" i="41"/>
  <c r="I100" i="41"/>
  <c r="I99" i="41"/>
  <c r="I92" i="41"/>
  <c r="I68" i="41"/>
  <c r="I91" i="41"/>
  <c r="J16" i="41"/>
  <c r="J15" i="41"/>
  <c r="J92" i="41"/>
  <c r="J91" i="41"/>
  <c r="J68" i="41"/>
  <c r="B68" i="41"/>
  <c r="C16" i="41"/>
  <c r="C15" i="41"/>
  <c r="D16" i="41"/>
  <c r="F201" i="41"/>
  <c r="F208" i="41"/>
  <c r="F207" i="41"/>
  <c r="J11" i="47"/>
  <c r="F209" i="41"/>
  <c r="F211" i="41"/>
  <c r="F205" i="41"/>
  <c r="F212" i="41"/>
  <c r="I5" i="53"/>
  <c r="B67" i="41"/>
  <c r="J7" i="50" l="1"/>
  <c r="I73" i="41"/>
  <c r="I78" i="41"/>
  <c r="I81" i="41"/>
  <c r="I76" i="41"/>
  <c r="I84" i="41"/>
  <c r="I82" i="41"/>
  <c r="I80" i="41"/>
  <c r="I74" i="41"/>
  <c r="I77" i="41"/>
  <c r="I79" i="41"/>
  <c r="I5" i="44"/>
  <c r="G5" i="44"/>
  <c r="J5" i="50"/>
  <c r="I30" i="41"/>
  <c r="I23" i="41"/>
  <c r="I27" i="41"/>
  <c r="I25" i="41"/>
  <c r="I29" i="41"/>
  <c r="I32" i="41"/>
  <c r="I26" i="41"/>
  <c r="I31" i="41"/>
  <c r="I21" i="41"/>
  <c r="I33" i="41" s="1"/>
  <c r="I22" i="41"/>
  <c r="I24" i="41"/>
  <c r="I28" i="41"/>
  <c r="G7" i="48"/>
  <c r="I7" i="48"/>
  <c r="I7" i="53"/>
  <c r="G7" i="53"/>
  <c r="J5" i="48"/>
  <c r="G25" i="41"/>
  <c r="G29" i="41"/>
  <c r="G28" i="41"/>
  <c r="G21" i="41"/>
  <c r="G24" i="41"/>
  <c r="G30" i="41"/>
  <c r="G27" i="41"/>
  <c r="G32" i="41"/>
  <c r="G26" i="41"/>
  <c r="G22" i="41"/>
  <c r="G23" i="41"/>
  <c r="G31" i="41"/>
  <c r="J5" i="49"/>
  <c r="H25" i="41"/>
  <c r="H31" i="41"/>
  <c r="H32" i="41"/>
  <c r="H21" i="41"/>
  <c r="H22" i="41"/>
  <c r="H28" i="41"/>
  <c r="H24" i="41"/>
  <c r="H27" i="41"/>
  <c r="H23" i="41"/>
  <c r="H29" i="41"/>
  <c r="I5" i="46"/>
  <c r="G5" i="46"/>
  <c r="J7" i="49"/>
  <c r="H73" i="41"/>
  <c r="H78" i="41"/>
  <c r="H74" i="41"/>
  <c r="H84" i="41"/>
  <c r="H80" i="41"/>
  <c r="H81" i="41"/>
  <c r="H82" i="41"/>
  <c r="H79" i="41"/>
  <c r="H77" i="41"/>
  <c r="H76" i="41"/>
  <c r="H83" i="41"/>
  <c r="H26" i="41"/>
  <c r="G7" i="43"/>
  <c r="I7" i="43"/>
  <c r="N67" i="41"/>
  <c r="J5" i="44"/>
  <c r="C24" i="41"/>
  <c r="C23" i="41"/>
  <c r="C30" i="41"/>
  <c r="C27" i="41"/>
  <c r="C21" i="41"/>
  <c r="C26" i="41"/>
  <c r="C32" i="41"/>
  <c r="C28" i="41"/>
  <c r="C29" i="41"/>
  <c r="C25" i="41"/>
  <c r="C31" i="41"/>
  <c r="C22" i="41"/>
  <c r="I83" i="41"/>
  <c r="J5" i="47"/>
  <c r="F31" i="41"/>
  <c r="F29" i="41"/>
  <c r="F22" i="41"/>
  <c r="F27" i="41"/>
  <c r="F25" i="41"/>
  <c r="F24" i="41"/>
  <c r="F28" i="41"/>
  <c r="F21" i="41"/>
  <c r="F33" i="41" s="1"/>
  <c r="F30" i="41"/>
  <c r="F32" i="41"/>
  <c r="F26" i="41"/>
  <c r="F23" i="41"/>
  <c r="G7" i="52"/>
  <c r="I7" i="52"/>
  <c r="G7" i="45"/>
  <c r="I7" i="45"/>
  <c r="L33" i="41"/>
  <c r="J5" i="46"/>
  <c r="E30" i="41"/>
  <c r="E24" i="41"/>
  <c r="E28" i="41"/>
  <c r="E32" i="41"/>
  <c r="E22" i="41"/>
  <c r="E27" i="41"/>
  <c r="E25" i="41"/>
  <c r="E23" i="41"/>
  <c r="E29" i="41"/>
  <c r="E26" i="41"/>
  <c r="E21" i="41"/>
  <c r="E213" i="41"/>
  <c r="F213" i="41"/>
  <c r="J7" i="43"/>
  <c r="B75" i="41"/>
  <c r="B78" i="41"/>
  <c r="B74" i="41"/>
  <c r="B83" i="41"/>
  <c r="B76" i="41"/>
  <c r="B79" i="41"/>
  <c r="B77" i="41"/>
  <c r="B73" i="41"/>
  <c r="B85" i="41" s="1"/>
  <c r="B80" i="41"/>
  <c r="B82" i="41"/>
  <c r="B81" i="41"/>
  <c r="B84" i="41"/>
  <c r="G5" i="51"/>
  <c r="I5" i="51"/>
  <c r="J7" i="46"/>
  <c r="E77" i="41"/>
  <c r="E82" i="41"/>
  <c r="E75" i="41"/>
  <c r="E76" i="41"/>
  <c r="E81" i="41"/>
  <c r="E78" i="41"/>
  <c r="E84" i="41"/>
  <c r="E79" i="41"/>
  <c r="E80" i="41"/>
  <c r="E83" i="41"/>
  <c r="E74" i="41"/>
  <c r="E73" i="41"/>
  <c r="I5" i="45"/>
  <c r="I5" i="47"/>
  <c r="J7" i="52"/>
  <c r="K84" i="41"/>
  <c r="K73" i="41"/>
  <c r="K79" i="41"/>
  <c r="K75" i="41"/>
  <c r="K80" i="41"/>
  <c r="K74" i="41"/>
  <c r="K81" i="41"/>
  <c r="K77" i="41"/>
  <c r="K82" i="41"/>
  <c r="K76" i="41"/>
  <c r="K83" i="41"/>
  <c r="K78" i="41"/>
  <c r="D80" i="41"/>
  <c r="J7" i="45"/>
  <c r="D77" i="41"/>
  <c r="D73" i="41"/>
  <c r="D85" i="41" s="1"/>
  <c r="D75" i="41"/>
  <c r="D76" i="41"/>
  <c r="D83" i="41"/>
  <c r="D84" i="41"/>
  <c r="D82" i="41"/>
  <c r="D79" i="41"/>
  <c r="D81" i="41"/>
  <c r="G77" i="41"/>
  <c r="J7" i="48"/>
  <c r="G75" i="41"/>
  <c r="G83" i="41"/>
  <c r="G79" i="41"/>
  <c r="G81" i="41"/>
  <c r="G74" i="41"/>
  <c r="G82" i="41"/>
  <c r="G78" i="41"/>
  <c r="G84" i="41"/>
  <c r="G73" i="41"/>
  <c r="G7" i="44"/>
  <c r="I7" i="44"/>
  <c r="H75" i="41"/>
  <c r="J5" i="45"/>
  <c r="D27" i="41"/>
  <c r="D28" i="41"/>
  <c r="D21" i="41"/>
  <c r="D30" i="41"/>
  <c r="D32" i="41"/>
  <c r="D29" i="41"/>
  <c r="D22" i="41"/>
  <c r="D25" i="41"/>
  <c r="D23" i="41"/>
  <c r="D24" i="41"/>
  <c r="D26" i="41"/>
  <c r="D31" i="41"/>
  <c r="J7" i="51"/>
  <c r="J77" i="41"/>
  <c r="J74" i="41"/>
  <c r="J73" i="41"/>
  <c r="J75" i="41"/>
  <c r="J79" i="41"/>
  <c r="J76" i="41"/>
  <c r="J78" i="41"/>
  <c r="J80" i="41"/>
  <c r="J81" i="41"/>
  <c r="J84" i="41"/>
  <c r="J82" i="41"/>
  <c r="J83" i="41"/>
  <c r="J31" i="41"/>
  <c r="J5" i="51"/>
  <c r="J26" i="41"/>
  <c r="J24" i="41"/>
  <c r="J23" i="41"/>
  <c r="J21" i="41"/>
  <c r="J25" i="41"/>
  <c r="J22" i="41"/>
  <c r="J29" i="41"/>
  <c r="J28" i="41"/>
  <c r="J27" i="41"/>
  <c r="J30" i="41"/>
  <c r="J32" i="41"/>
  <c r="I75" i="41"/>
  <c r="I5" i="50"/>
  <c r="G5" i="50"/>
  <c r="J7" i="44"/>
  <c r="C77" i="41"/>
  <c r="C81" i="41"/>
  <c r="C82" i="41"/>
  <c r="C79" i="41"/>
  <c r="C74" i="41"/>
  <c r="C83" i="41"/>
  <c r="C73" i="41"/>
  <c r="C78" i="41"/>
  <c r="C75" i="41"/>
  <c r="C84" i="41"/>
  <c r="I5" i="43"/>
  <c r="G5" i="43"/>
  <c r="N15" i="41"/>
  <c r="I7" i="54"/>
  <c r="G7" i="54"/>
  <c r="L74" i="41"/>
  <c r="L79" i="41"/>
  <c r="J7" i="53"/>
  <c r="L80" i="41"/>
  <c r="L83" i="41"/>
  <c r="L75" i="41"/>
  <c r="L77" i="41"/>
  <c r="L81" i="41"/>
  <c r="L76" i="41"/>
  <c r="L84" i="41"/>
  <c r="L73" i="41"/>
  <c r="L82" i="41"/>
  <c r="L78" i="41"/>
  <c r="I5" i="48"/>
  <c r="G5" i="48"/>
  <c r="C76" i="41"/>
  <c r="C80" i="41"/>
  <c r="F85" i="41"/>
  <c r="G5" i="49"/>
  <c r="I5" i="49"/>
  <c r="I7" i="47"/>
  <c r="G7" i="47"/>
  <c r="I7" i="49"/>
  <c r="G7" i="49"/>
  <c r="J33" i="41" l="1"/>
  <c r="D33" i="41"/>
  <c r="E33" i="41"/>
  <c r="H33" i="41"/>
  <c r="G33" i="41"/>
  <c r="C85" i="41"/>
  <c r="E85" i="41"/>
  <c r="C33" i="41"/>
  <c r="H85" i="41"/>
  <c r="I85" i="41"/>
  <c r="L85" i="41"/>
  <c r="J85" i="41"/>
  <c r="G85" i="41"/>
  <c r="K85" i="41"/>
</calcChain>
</file>

<file path=xl/sharedStrings.xml><?xml version="1.0" encoding="utf-8"?>
<sst xmlns="http://schemas.openxmlformats.org/spreadsheetml/2006/main" count="824" uniqueCount="132">
  <si>
    <t>Unique Data Sets</t>
    <phoneticPr fontId="0" type="noConversion"/>
  </si>
  <si>
    <t>Distinct Users of EOSDIS Data and Services</t>
  </si>
  <si>
    <t xml:space="preserve">Web Site Visits </t>
    <phoneticPr fontId="0" type="noConversion"/>
  </si>
  <si>
    <t>Average Archive Growth</t>
    <phoneticPr fontId="0" type="noConversion"/>
  </si>
  <si>
    <t>Total Archive Volume</t>
  </si>
  <si>
    <t>End User Distribution Products</t>
  </si>
  <si>
    <t>End User Average Distribution Volume</t>
    <phoneticPr fontId="0" type="noConversion"/>
  </si>
  <si>
    <t>ASDC</t>
  </si>
  <si>
    <t>ASF</t>
  </si>
  <si>
    <t>CDDIS</t>
  </si>
  <si>
    <t>GESDISC</t>
  </si>
  <si>
    <t>GHRC</t>
  </si>
  <si>
    <t>MODAPS</t>
  </si>
  <si>
    <t>NSIDC</t>
  </si>
  <si>
    <t>ORNL</t>
  </si>
  <si>
    <t>SEDAC</t>
  </si>
  <si>
    <t>Total</t>
  </si>
  <si>
    <t>PO.DAAC</t>
  </si>
  <si>
    <t>Products By Month</t>
  </si>
  <si>
    <t>LP DAAC</t>
  </si>
  <si>
    <t>Total Products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</si>
  <si>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</si>
  <si>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</si>
  <si>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</si>
  <si>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</si>
  <si>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</si>
  <si>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</si>
  <si>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</si>
  <si>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</si>
  <si>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</si>
  <si>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</si>
  <si>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</si>
  <si>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</si>
  <si>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Month</t>
  </si>
  <si>
    <t>FY2015</t>
  </si>
  <si>
    <t>Distinct Web Visitor (1 min+)</t>
  </si>
  <si>
    <t>FY2014</t>
  </si>
  <si>
    <t>Distinct Users</t>
  </si>
  <si>
    <t>2.4 M</t>
  </si>
  <si>
    <t>16.0 TB/day</t>
  </si>
  <si>
    <t>14.6 PB</t>
  </si>
  <si>
    <t>2.6 M</t>
  </si>
  <si>
    <t>OB.DAAC</t>
  </si>
  <si>
    <t>User</t>
  </si>
  <si>
    <t>Unique Data set</t>
  </si>
  <si>
    <t>Data users Only</t>
  </si>
  <si>
    <t>webvisit</t>
  </si>
  <si>
    <t>growth rate</t>
  </si>
  <si>
    <t>Products (Million)</t>
  </si>
  <si>
    <t>Vol (TB)</t>
  </si>
  <si>
    <t>per day</t>
  </si>
  <si>
    <t xml:space="preserve">Change from
</t>
  </si>
  <si>
    <t>12 Month</t>
  </si>
  <si>
    <t>Average</t>
  </si>
  <si>
    <t>Trend</t>
  </si>
  <si>
    <t>mean</t>
  </si>
  <si>
    <t>gain/loss from 12 month mean</t>
  </si>
  <si>
    <t>gain/loss from previous month</t>
  </si>
  <si>
    <t xml:space="preserve">Monthly </t>
  </si>
  <si>
    <t>Fy14 Total</t>
  </si>
  <si>
    <t>Volume distributed</t>
  </si>
  <si>
    <t>Vol (GB)</t>
  </si>
  <si>
    <t>Number of Users</t>
  </si>
  <si>
    <t>Fy15 total</t>
  </si>
  <si>
    <t>DAAC</t>
  </si>
  <si>
    <t>Fy14 archive Vol (TB)</t>
  </si>
  <si>
    <t>FY14 archive files (Millions)</t>
  </si>
  <si>
    <t>Fy15 archive file (mil)</t>
  </si>
  <si>
    <t>Fy15 archive (TB)</t>
  </si>
  <si>
    <t>FY08</t>
  </si>
  <si>
    <t>FY09</t>
  </si>
  <si>
    <t>FY10</t>
  </si>
  <si>
    <t>FY11</t>
  </si>
  <si>
    <t>FY12</t>
  </si>
  <si>
    <t>FY13</t>
  </si>
  <si>
    <t>FY14</t>
  </si>
  <si>
    <t>Total Archive Volume (TB)</t>
  </si>
  <si>
    <t>FY15</t>
  </si>
  <si>
    <t>total</t>
  </si>
  <si>
    <t>Fiscal Year</t>
  </si>
  <si>
    <t>% of Web Users using the Data</t>
  </si>
  <si>
    <t>GES DISC</t>
  </si>
  <si>
    <t>LPDAAC</t>
  </si>
  <si>
    <t>VISITORS</t>
  </si>
  <si>
    <t>VISITS</t>
  </si>
  <si>
    <t>VIEWS</t>
  </si>
  <si>
    <t>Grand Total</t>
  </si>
  <si>
    <t># of Web Visitors</t>
  </si>
  <si>
    <t>gain/loss from 12 month mean (Web Visitor)</t>
  </si>
  <si>
    <t>gain/loss from previous month (Web visitor)</t>
  </si>
  <si>
    <t>Data User</t>
  </si>
  <si>
    <t>Fy14 total</t>
  </si>
  <si>
    <t>FY07</t>
  </si>
  <si>
    <t>Fiscal year</t>
  </si>
  <si>
    <t># of Web Visits, Views, and Visitors by Year</t>
  </si>
  <si>
    <t>Volume (TB)</t>
  </si>
  <si>
    <t>FY2015 Metrics (Oct. 1, 2014 to Sept. 30, 2015)</t>
  </si>
  <si>
    <t>EOSDIS</t>
  </si>
  <si>
    <t>Item</t>
  </si>
  <si>
    <t>Number of Files Distirbuted</t>
  </si>
  <si>
    <t>Number of Files Distirbuted (Million)</t>
  </si>
  <si>
    <t>Web User</t>
  </si>
  <si>
    <t>Files 
(Millions)</t>
  </si>
  <si>
    <t>32.1 TB/day</t>
  </si>
  <si>
    <t>Not Available</t>
  </si>
  <si>
    <t>Unique Data Sets</t>
    <phoneticPr fontId="0" type="noConversion"/>
  </si>
  <si>
    <t xml:space="preserve">Web Site Visits </t>
    <phoneticPr fontId="0" type="noConversion"/>
  </si>
  <si>
    <t>Average Archive Growth</t>
    <phoneticPr fontId="0" type="noConversion"/>
  </si>
  <si>
    <t>End User Average Distribution Volume</t>
    <phoneticPr fontId="0" type="noConversion"/>
  </si>
  <si>
    <t xml:space="preserve">
Prepared By:
Lalit Wanchoo, Adnet Systems, Inc.
Young-In Won, Wyle, Inc.
Durga Kafle, Adnet Systems, Inc
December 2015</t>
  </si>
  <si>
    <r>
      <t xml:space="preserve">
</t>
    </r>
    <r>
      <rPr>
        <sz val="36"/>
        <rFont val="Arial"/>
        <family val="2"/>
      </rPr>
      <t xml:space="preserve">
EOSDIS DAAC Profiles
FY2015
Part of the Annual Metrics Report</t>
    </r>
    <r>
      <rPr>
        <sz val="10"/>
        <rFont val="Arial"/>
        <family val="2"/>
      </rPr>
      <t xml:space="preserve">
</t>
    </r>
  </si>
  <si>
    <t>If you have any questions or comments, please contact Jeanne Behnke at (301) 614-5326 or jeanne.behnke@nasa.gov.</t>
  </si>
  <si>
    <t>Number of Files distributed (million)</t>
  </si>
  <si>
    <r>
      <rPr>
        <sz val="10"/>
        <rFont val="Arial"/>
        <family val="2"/>
      </rPr>
      <t>This file contains tables and graphs of FY2015 metrics and trends for each EOSDIS DAAC plus the total. It complements the FY15 EOSDIS-wide metrics in the EOSDIS FY2015 Annual Metrics Report (filename:  FY15AnnualReport.xlsx)
The DAACs are profiled in six charts:
1. Summary for FY 2015
     a. A summary of the FY2015 key metrics per DAAC compared to the EOSDIS Total
2. Distribution and User Trends (Oct 2014 - Sep 2015)
     a. A dashboard charts displaying distribution trends and user behavior for each DAAC over the FY.
3. (DAAC) Multi-Year Total Archive Volume Trend
     a. A plot of the total archive at the DAAC for the last 8 years.
4. (DAAC)  Multi-Year Product Distribution Trend
    a. A plot of the DAAC product distribution for the last 9 years.
5. (DAAC)  Multi-Year Trend for Web Accesses
    a. A plot of the web accesses (visits, views, and visitors) over the last 9 years.
6. (DAAC)  Yearly Percentage of Web Users  Downloading Data
    a. A plot of the percentage of web users that download data from the DAAC over the last 8 years.</t>
    </r>
    <r>
      <rPr>
        <sz val="10"/>
        <color rgb="FFFF0000"/>
        <rFont val="Arial"/>
        <family val="2"/>
      </rPr>
      <t xml:space="preserve">
</t>
    </r>
  </si>
  <si>
    <t>This worksheet contains tables of metrics data from each DAAC for fiscal years FY07 to the present. Data includes key metrics and distribution data (files, volume, number of users).</t>
  </si>
  <si>
    <t>16,428.2 GB/day</t>
  </si>
  <si>
    <t>14,983.9 TB</t>
  </si>
  <si>
    <t>32,917.5 GB/day</t>
  </si>
  <si>
    <t>1,423.4 M</t>
  </si>
  <si>
    <t>Total Archive Vol (TB)</t>
  </si>
  <si>
    <t>ASDC Summary for FY 2015</t>
  </si>
  <si>
    <t>ASF Summary for FY 2015</t>
  </si>
  <si>
    <t>CDDIS Summary for FY 2015</t>
  </si>
  <si>
    <t>GESDISC Summary for FY 2015</t>
  </si>
  <si>
    <t>GHRC Summary for FY 2015</t>
  </si>
  <si>
    <t>LPDAAC Summary for FY 2015</t>
  </si>
  <si>
    <t>MODAPS Summary for FY 2015</t>
  </si>
  <si>
    <t>NSIDC Summary for FY 2015</t>
  </si>
  <si>
    <t>OB.DAAC Summary for FY 2015</t>
  </si>
  <si>
    <t>ORNL Summary for FY 2015</t>
  </si>
  <si>
    <t>PO.DAAC Summary for FY 2015</t>
  </si>
  <si>
    <t>SEDAC Summary for FY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</si>
</sst>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mmm\-yy;@"/>
    <numFmt numFmtId="167" formatCode="0.0"/>
    <numFmt numFmtId="168" formatCode="0.0%"/>
    <numFmt numFmtId="169" formatCode="_(* #,##0.0_);_(* \(#,##0.0\);_(* &quot;-&quot;??_);_(@_)"/>
    <numFmt numFmtId="170" formatCode="#,##0.0_);\(#,##0.0\)"/>
    <numFmt numFmtId="171" formatCode="#,##0.0"/>
    <numFmt numFmtId="172" formatCode="#,##0.000"/>
  </numFmts>
  <fonts count="27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1"/>
      <color rgb="FF9C6500"/>
      <name val="Times New Roman"/>
      <family val="2"/>
    </font>
    <font>
      <b/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3" tint="-0.49998474074526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36"/>
      <name val="Arial"/>
      <family val="2"/>
    </font>
    <font>
      <sz val="2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</patternFill>
    </fill>
    <fill>
      <patternFill patternType="solid">
        <fgColor rgb="FFCFF5FD"/>
        <bgColor indexed="64"/>
      </patternFill>
    </fill>
    <fill>
      <patternFill patternType="solid">
        <fgColor rgb="FFFFCC99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/>
      <top style="medium">
        <color auto="1"/>
      </top>
      <bottom/>
      <diagonal/>
    </border>
    <border>
      <left/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1454817346722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/>
      <top/>
      <bottom style="thin">
        <color auto="1"/>
      </bottom>
      <diagonal/>
    </border>
    <border>
      <left/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1454817346722"/>
      </left>
      <right style="medium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auto="1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</borders>
  <cellStyleXfs count="18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9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/>
    <xf numFmtId="0" fontId="13" fillId="5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4" xfId="0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0" xfId="0" applyFont="1"/>
    <xf numFmtId="0" fontId="6" fillId="0" borderId="4" xfId="0" applyFont="1" applyBorder="1" applyAlignment="1">
      <alignment horizontal="center" vertical="center"/>
    </xf>
    <xf numFmtId="3" fontId="0" fillId="0" borderId="0" xfId="0" applyNumberFormat="1"/>
    <xf numFmtId="167" fontId="6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top" wrapText="1"/>
    </xf>
    <xf numFmtId="165" fontId="0" fillId="0" borderId="0" xfId="8" applyNumberFormat="1" applyFont="1"/>
    <xf numFmtId="43" fontId="0" fillId="0" borderId="0" xfId="8" applyFont="1" applyFill="1" applyBorder="1"/>
    <xf numFmtId="43" fontId="0" fillId="0" borderId="0" xfId="0" applyNumberFormat="1"/>
    <xf numFmtId="0" fontId="8" fillId="0" borderId="4" xfId="0" applyFont="1" applyBorder="1" applyAlignment="1">
      <alignment vertical="top" wrapText="1"/>
    </xf>
    <xf numFmtId="43" fontId="9" fillId="0" borderId="0" xfId="8" applyFont="1"/>
    <xf numFmtId="0" fontId="4" fillId="0" borderId="0" xfId="13"/>
    <xf numFmtId="166" fontId="4" fillId="0" borderId="0" xfId="13" applyNumberFormat="1"/>
    <xf numFmtId="43" fontId="4" fillId="0" borderId="0" xfId="14" applyFont="1"/>
    <xf numFmtId="0" fontId="5" fillId="0" borderId="0" xfId="13" applyFont="1" applyAlignment="1">
      <alignment horizontal="center" vertical="center" wrapText="1"/>
    </xf>
    <xf numFmtId="0" fontId="4" fillId="0" borderId="0" xfId="13" applyAlignment="1">
      <alignment vertical="center" wrapText="1"/>
    </xf>
    <xf numFmtId="0" fontId="4" fillId="0" borderId="0" xfId="13" applyNumberFormat="1"/>
    <xf numFmtId="0" fontId="4" fillId="0" borderId="0" xfId="13" applyAlignment="1">
      <alignment horizontal="left"/>
    </xf>
    <xf numFmtId="43" fontId="6" fillId="0" borderId="4" xfId="8" applyFont="1" applyBorder="1" applyAlignment="1">
      <alignment vertical="center"/>
    </xf>
    <xf numFmtId="43" fontId="4" fillId="0" borderId="0" xfId="8" applyFont="1"/>
    <xf numFmtId="169" fontId="4" fillId="0" borderId="0" xfId="8" applyNumberFormat="1" applyFont="1"/>
    <xf numFmtId="0" fontId="3" fillId="0" borderId="0" xfId="13" applyFont="1"/>
    <xf numFmtId="0" fontId="5" fillId="0" borderId="0" xfId="13" applyFont="1"/>
    <xf numFmtId="165" fontId="6" fillId="0" borderId="4" xfId="8" applyNumberFormat="1" applyFont="1" applyBorder="1" applyAlignment="1">
      <alignment vertical="center"/>
    </xf>
    <xf numFmtId="165" fontId="4" fillId="0" borderId="0" xfId="8" applyNumberFormat="1" applyFont="1"/>
    <xf numFmtId="165" fontId="4" fillId="0" borderId="0" xfId="13" applyNumberFormat="1"/>
    <xf numFmtId="165" fontId="4" fillId="0" borderId="0" xfId="14" applyNumberFormat="1" applyFont="1"/>
    <xf numFmtId="49" fontId="4" fillId="0" borderId="0" xfId="13" applyNumberFormat="1"/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4" xfId="0" applyBorder="1"/>
    <xf numFmtId="0" fontId="8" fillId="0" borderId="4" xfId="0" applyFont="1" applyBorder="1" applyAlignment="1">
      <alignment vertical="top"/>
    </xf>
    <xf numFmtId="0" fontId="8" fillId="0" borderId="4" xfId="0" applyFont="1" applyFill="1" applyBorder="1" applyAlignment="1">
      <alignment vertical="top" wrapText="1"/>
    </xf>
    <xf numFmtId="165" fontId="0" fillId="0" borderId="4" xfId="8" applyNumberFormat="1" applyFont="1" applyBorder="1"/>
    <xf numFmtId="43" fontId="0" fillId="0" borderId="4" xfId="8" applyFont="1" applyBorder="1"/>
    <xf numFmtId="43" fontId="0" fillId="0" borderId="4" xfId="0" applyNumberFormat="1" applyBorder="1"/>
    <xf numFmtId="4" fontId="6" fillId="0" borderId="4" xfId="0" applyNumberFormat="1" applyFont="1" applyBorder="1"/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0" xfId="13" applyFont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1" applyFont="1" applyBorder="1"/>
    <xf numFmtId="49" fontId="2" fillId="0" borderId="4" xfId="13" applyNumberFormat="1" applyFont="1" applyBorder="1"/>
    <xf numFmtId="0" fontId="2" fillId="0" borderId="4" xfId="13" applyFont="1" applyBorder="1"/>
    <xf numFmtId="43" fontId="4" fillId="0" borderId="4" xfId="8" applyFont="1" applyBorder="1"/>
    <xf numFmtId="168" fontId="6" fillId="0" borderId="4" xfId="1" applyNumberFormat="1" applyFill="1" applyBorder="1" applyAlignment="1">
      <alignment horizontal="center" vertical="center" wrapText="1"/>
    </xf>
    <xf numFmtId="168" fontId="0" fillId="0" borderId="4" xfId="15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 indent="1"/>
    </xf>
    <xf numFmtId="0" fontId="15" fillId="3" borderId="3" xfId="0" applyFont="1" applyFill="1" applyBorder="1" applyAlignment="1">
      <alignment horizontal="left" vertical="center" wrapText="1" indent="1"/>
    </xf>
    <xf numFmtId="0" fontId="15" fillId="3" borderId="11" xfId="0" applyFont="1" applyFill="1" applyBorder="1" applyAlignment="1">
      <alignment horizontal="left" vertical="center" wrapText="1" indent="1"/>
    </xf>
    <xf numFmtId="166" fontId="0" fillId="0" borderId="4" xfId="0" applyNumberFormat="1" applyBorder="1"/>
    <xf numFmtId="0" fontId="8" fillId="0" borderId="0" xfId="0" applyFont="1"/>
    <xf numFmtId="0" fontId="1" fillId="0" borderId="0" xfId="13" applyFont="1"/>
    <xf numFmtId="0" fontId="4" fillId="0" borderId="12" xfId="13" applyBorder="1"/>
    <xf numFmtId="165" fontId="6" fillId="0" borderId="4" xfId="8" applyNumberFormat="1" applyFont="1" applyBorder="1" applyAlignment="1">
      <alignment horizontal="center" vertical="center"/>
    </xf>
    <xf numFmtId="165" fontId="6" fillId="0" borderId="4" xfId="8" applyNumberFormat="1" applyFont="1" applyBorder="1" applyAlignment="1">
      <alignment horizontal="center" vertical="center" wrapText="1"/>
    </xf>
    <xf numFmtId="165" fontId="1" fillId="0" borderId="0" xfId="8" applyNumberFormat="1" applyFont="1"/>
    <xf numFmtId="0" fontId="8" fillId="0" borderId="0" xfId="0" applyFont="1" applyFill="1" applyBorder="1" applyAlignment="1">
      <alignment horizontal="center" vertical="center" wrapText="1"/>
    </xf>
    <xf numFmtId="43" fontId="0" fillId="0" borderId="0" xfId="8" applyFont="1"/>
    <xf numFmtId="43" fontId="19" fillId="0" borderId="4" xfId="8" applyFont="1" applyBorder="1"/>
    <xf numFmtId="169" fontId="0" fillId="0" borderId="0" xfId="8" applyNumberFormat="1" applyFont="1"/>
    <xf numFmtId="165" fontId="19" fillId="0" borderId="4" xfId="8" applyNumberFormat="1" applyFont="1" applyBorder="1"/>
    <xf numFmtId="4" fontId="0" fillId="0" borderId="4" xfId="0" applyNumberFormat="1" applyBorder="1" applyAlignment="1">
      <alignment vertical="center"/>
    </xf>
    <xf numFmtId="49" fontId="0" fillId="0" borderId="0" xfId="0" applyNumberFormat="1" applyFill="1" applyBorder="1" applyAlignment="1">
      <alignment horizontal="center"/>
    </xf>
    <xf numFmtId="49" fontId="15" fillId="2" borderId="7" xfId="0" applyNumberFormat="1" applyFont="1" applyFill="1" applyBorder="1" applyAlignment="1">
      <alignment horizontal="center" vertical="center" wrapText="1"/>
    </xf>
    <xf numFmtId="14" fontId="18" fillId="6" borderId="21" xfId="11" applyNumberFormat="1" applyFont="1" applyFill="1" applyBorder="1" applyAlignment="1">
      <alignment horizontal="center" vertical="center"/>
    </xf>
    <xf numFmtId="0" fontId="18" fillId="6" borderId="22" xfId="11" applyFont="1" applyFill="1" applyBorder="1" applyAlignment="1">
      <alignment horizontal="center" vertical="center"/>
    </xf>
    <xf numFmtId="166" fontId="18" fillId="6" borderId="23" xfId="11" applyNumberFormat="1" applyFont="1" applyFill="1" applyBorder="1" applyAlignment="1">
      <alignment horizontal="center" vertical="center"/>
    </xf>
    <xf numFmtId="0" fontId="18" fillId="6" borderId="24" xfId="11" applyFont="1" applyFill="1" applyBorder="1" applyAlignment="1">
      <alignment horizontal="center" vertical="center"/>
    </xf>
    <xf numFmtId="166" fontId="18" fillId="6" borderId="27" xfId="11" applyNumberFormat="1" applyFont="1" applyFill="1" applyBorder="1" applyAlignment="1">
      <alignment horizontal="center" vertical="center"/>
    </xf>
    <xf numFmtId="14" fontId="18" fillId="6" borderId="28" xfId="11" applyNumberFormat="1" applyFont="1" applyFill="1" applyBorder="1" applyAlignment="1">
      <alignment horizontal="center" vertical="center"/>
    </xf>
    <xf numFmtId="166" fontId="18" fillId="6" borderId="29" xfId="11" applyNumberFormat="1" applyFont="1" applyFill="1" applyBorder="1" applyAlignment="1">
      <alignment horizontal="center" vertical="center"/>
    </xf>
    <xf numFmtId="14" fontId="18" fillId="6" borderId="30" xfId="11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1" applyFont="1" applyBorder="1"/>
    <xf numFmtId="165" fontId="0" fillId="0" borderId="4" xfId="8" applyNumberFormat="1" applyFont="1" applyBorder="1" applyAlignment="1">
      <alignment horizontal="center" vertical="center"/>
    </xf>
    <xf numFmtId="164" fontId="0" fillId="0" borderId="0" xfId="0" applyNumberFormat="1"/>
    <xf numFmtId="0" fontId="22" fillId="3" borderId="47" xfId="0" applyFont="1" applyFill="1" applyBorder="1" applyAlignment="1">
      <alignment horizontal="left" wrapText="1"/>
    </xf>
    <xf numFmtId="3" fontId="22" fillId="4" borderId="47" xfId="0" applyNumberFormat="1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left" wrapText="1"/>
    </xf>
    <xf numFmtId="0" fontId="22" fillId="4" borderId="11" xfId="0" applyFont="1" applyFill="1" applyBorder="1" applyAlignment="1">
      <alignment horizontal="center" vertical="center" wrapText="1"/>
    </xf>
    <xf numFmtId="3" fontId="22" fillId="4" borderId="11" xfId="0" applyNumberFormat="1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43" fontId="22" fillId="4" borderId="11" xfId="8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17" fontId="0" fillId="0" borderId="0" xfId="0" applyNumberFormat="1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vertical="center" wrapText="1"/>
    </xf>
    <xf numFmtId="3" fontId="15" fillId="4" borderId="9" xfId="0" applyNumberFormat="1" applyFont="1" applyFill="1" applyBorder="1" applyAlignment="1">
      <alignment horizontal="right" vertical="center" wrapText="1" indent="1"/>
    </xf>
    <xf numFmtId="172" fontId="15" fillId="4" borderId="11" xfId="0" applyNumberFormat="1" applyFont="1" applyFill="1" applyBorder="1" applyAlignment="1">
      <alignment horizontal="right" vertical="center" wrapText="1" indent="1"/>
    </xf>
    <xf numFmtId="3" fontId="15" fillId="4" borderId="10" xfId="0" applyNumberFormat="1" applyFont="1" applyFill="1" applyBorder="1" applyAlignment="1">
      <alignment horizontal="right" vertical="center" wrapText="1" indent="1"/>
    </xf>
    <xf numFmtId="3" fontId="15" fillId="4" borderId="11" xfId="0" applyNumberFormat="1" applyFont="1" applyFill="1" applyBorder="1" applyAlignment="1">
      <alignment horizontal="right" vertical="center" wrapText="1" indent="1"/>
    </xf>
    <xf numFmtId="171" fontId="15" fillId="4" borderId="11" xfId="0" applyNumberFormat="1" applyFont="1" applyFill="1" applyBorder="1" applyAlignment="1">
      <alignment horizontal="right" vertical="center" wrapText="1" indent="1"/>
    </xf>
    <xf numFmtId="0" fontId="15" fillId="4" borderId="11" xfId="0" applyNumberFormat="1" applyFont="1" applyFill="1" applyBorder="1" applyAlignment="1">
      <alignment horizontal="right" vertical="center" wrapText="1" indent="1"/>
    </xf>
    <xf numFmtId="171" fontId="15" fillId="4" borderId="9" xfId="0" applyNumberFormat="1" applyFont="1" applyFill="1" applyBorder="1" applyAlignment="1">
      <alignment horizontal="right" vertical="center" wrapText="1" indent="1"/>
    </xf>
    <xf numFmtId="172" fontId="15" fillId="4" borderId="1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3" fontId="6" fillId="7" borderId="36" xfId="13" applyNumberFormat="1" applyFont="1" applyFill="1" applyBorder="1" applyAlignment="1">
      <alignment vertical="center"/>
    </xf>
    <xf numFmtId="3" fontId="6" fillId="7" borderId="41" xfId="13" applyNumberFormat="1" applyFont="1" applyFill="1" applyBorder="1" applyAlignment="1">
      <alignment vertical="center"/>
    </xf>
    <xf numFmtId="0" fontId="15" fillId="3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3" fontId="15" fillId="4" borderId="25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6" fillId="7" borderId="40" xfId="11" applyFont="1" applyFill="1" applyBorder="1" applyAlignment="1">
      <alignment horizontal="center" vertical="center"/>
    </xf>
    <xf numFmtId="0" fontId="16" fillId="7" borderId="43" xfId="11" applyFont="1" applyFill="1" applyBorder="1" applyAlignment="1">
      <alignment horizontal="center" vertical="center"/>
    </xf>
    <xf numFmtId="168" fontId="17" fillId="7" borderId="39" xfId="11" applyNumberFormat="1" applyFont="1" applyFill="1" applyBorder="1" applyAlignment="1" applyProtection="1">
      <alignment horizontal="center" vertical="center"/>
    </xf>
    <xf numFmtId="168" fontId="17" fillId="7" borderId="44" xfId="11" applyNumberFormat="1" applyFont="1" applyFill="1" applyBorder="1" applyAlignment="1" applyProtection="1">
      <alignment horizontal="center" vertical="center"/>
    </xf>
    <xf numFmtId="3" fontId="17" fillId="7" borderId="25" xfId="11" applyNumberFormat="1" applyFont="1" applyFill="1" applyBorder="1" applyAlignment="1" applyProtection="1">
      <alignment horizontal="center" vertical="center"/>
    </xf>
    <xf numFmtId="3" fontId="17" fillId="7" borderId="42" xfId="11" applyNumberFormat="1" applyFont="1" applyFill="1" applyBorder="1" applyAlignment="1" applyProtection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6" fillId="7" borderId="34" xfId="13" applyNumberFormat="1" applyFont="1" applyFill="1" applyBorder="1" applyAlignment="1">
      <alignment vertical="center"/>
    </xf>
    <xf numFmtId="171" fontId="17" fillId="7" borderId="25" xfId="11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168" fontId="17" fillId="7" borderId="38" xfId="11" applyNumberFormat="1" applyFont="1" applyFill="1" applyBorder="1" applyAlignment="1" applyProtection="1">
      <alignment horizontal="center" vertical="center"/>
    </xf>
    <xf numFmtId="0" fontId="16" fillId="7" borderId="37" xfId="11" applyFont="1" applyFill="1" applyBorder="1" applyAlignment="1">
      <alignment horizontal="center" vertical="center"/>
    </xf>
    <xf numFmtId="171" fontId="17" fillId="7" borderId="35" xfId="11" applyNumberFormat="1" applyFont="1" applyFill="1" applyBorder="1" applyAlignment="1" applyProtection="1">
      <alignment horizontal="center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4" fontId="18" fillId="6" borderId="20" xfId="11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7" fontId="15" fillId="4" borderId="25" xfId="0" applyNumberFormat="1" applyFont="1" applyFill="1" applyBorder="1" applyAlignment="1">
      <alignment horizontal="center" vertical="center" wrapText="1"/>
    </xf>
    <xf numFmtId="167" fontId="0" fillId="0" borderId="25" xfId="0" applyNumberFormat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170" fontId="15" fillId="7" borderId="35" xfId="8" applyNumberFormat="1" applyFont="1" applyFill="1" applyBorder="1" applyAlignment="1">
      <alignment horizontal="center" vertical="center"/>
    </xf>
    <xf numFmtId="170" fontId="0" fillId="7" borderId="25" xfId="8" applyNumberFormat="1" applyFont="1" applyFill="1" applyBorder="1" applyAlignment="1">
      <alignment horizontal="center" vertical="center"/>
    </xf>
    <xf numFmtId="167" fontId="17" fillId="7" borderId="35" xfId="11" applyNumberFormat="1" applyFont="1" applyFill="1" applyBorder="1" applyAlignment="1" applyProtection="1">
      <alignment horizontal="center" vertical="center"/>
    </xf>
    <xf numFmtId="167" fontId="17" fillId="7" borderId="25" xfId="11" applyNumberFormat="1" applyFont="1" applyFill="1" applyBorder="1" applyAlignment="1" applyProtection="1">
      <alignment horizontal="center" vertical="center"/>
    </xf>
    <xf numFmtId="1" fontId="17" fillId="7" borderId="25" xfId="11" applyNumberFormat="1" applyFont="1" applyFill="1" applyBorder="1" applyAlignment="1" applyProtection="1">
      <alignment horizontal="center" vertical="center"/>
    </xf>
    <xf numFmtId="1" fontId="17" fillId="7" borderId="42" xfId="11" applyNumberFormat="1" applyFont="1" applyFill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 wrapText="1"/>
    </xf>
    <xf numFmtId="3" fontId="0" fillId="0" borderId="42" xfId="0" applyNumberFormat="1" applyBorder="1" applyAlignment="1">
      <alignment horizontal="center" vertical="center" wrapText="1"/>
    </xf>
    <xf numFmtId="171" fontId="15" fillId="7" borderId="35" xfId="8" applyNumberFormat="1" applyFont="1" applyFill="1" applyBorder="1" applyAlignment="1">
      <alignment horizontal="center" vertical="center"/>
    </xf>
    <xf numFmtId="171" fontId="0" fillId="7" borderId="25" xfId="8" applyNumberFormat="1" applyFont="1" applyFill="1" applyBorder="1" applyAlignment="1">
      <alignment horizontal="center" vertical="center"/>
    </xf>
    <xf numFmtId="171" fontId="15" fillId="4" borderId="25" xfId="0" applyNumberFormat="1" applyFont="1" applyFill="1" applyBorder="1" applyAlignment="1">
      <alignment horizontal="center" vertical="center" wrapText="1"/>
    </xf>
    <xf numFmtId="171" fontId="0" fillId="0" borderId="25" xfId="0" applyNumberFormat="1" applyBorder="1" applyAlignment="1">
      <alignment horizontal="center" vertical="center" wrapText="1"/>
    </xf>
    <xf numFmtId="3" fontId="6" fillId="7" borderId="45" xfId="13" applyNumberFormat="1" applyFont="1" applyFill="1" applyBorder="1" applyAlignment="1">
      <alignment vertical="center"/>
    </xf>
    <xf numFmtId="3" fontId="6" fillId="7" borderId="46" xfId="13" applyNumberFormat="1" applyFont="1" applyFill="1" applyBorder="1" applyAlignment="1">
      <alignment vertical="center"/>
    </xf>
    <xf numFmtId="3" fontId="15" fillId="4" borderId="25" xfId="0" applyNumberFormat="1" applyFont="1" applyFill="1" applyBorder="1" applyAlignment="1">
      <alignment horizontal="left" vertical="center" wrapText="1" indent="2"/>
    </xf>
    <xf numFmtId="3" fontId="0" fillId="0" borderId="42" xfId="0" applyNumberFormat="1" applyBorder="1" applyAlignment="1">
      <alignment horizontal="left" vertical="center" wrapText="1" indent="2"/>
    </xf>
    <xf numFmtId="0" fontId="16" fillId="7" borderId="40" xfId="11" applyFont="1" applyFill="1" applyBorder="1" applyAlignment="1">
      <alignment vertical="center"/>
    </xf>
    <xf numFmtId="0" fontId="16" fillId="7" borderId="43" xfId="11" applyFont="1" applyFill="1" applyBorder="1" applyAlignment="1">
      <alignment vertical="center"/>
    </xf>
    <xf numFmtId="3" fontId="17" fillId="7" borderId="25" xfId="11" applyNumberFormat="1" applyFont="1" applyFill="1" applyBorder="1" applyAlignment="1" applyProtection="1">
      <alignment horizontal="left" vertical="center" indent="2"/>
    </xf>
    <xf numFmtId="3" fontId="17" fillId="7" borderId="42" xfId="11" applyNumberFormat="1" applyFont="1" applyFill="1" applyBorder="1" applyAlignment="1" applyProtection="1">
      <alignment horizontal="left" vertical="center" indent="2"/>
    </xf>
    <xf numFmtId="0" fontId="0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6" xfId="13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5" fontId="5" fillId="0" borderId="6" xfId="8" applyNumberFormat="1" applyFont="1" applyBorder="1" applyAlignment="1">
      <alignment horizontal="center" wrapText="1"/>
    </xf>
    <xf numFmtId="165" fontId="8" fillId="0" borderId="6" xfId="8" applyNumberFormat="1" applyFont="1" applyBorder="1" applyAlignment="1">
      <alignment horizontal="center"/>
    </xf>
    <xf numFmtId="0" fontId="8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/>
  </cellXfs>
  <cellStyles count="18">
    <cellStyle name="Comma" xfId="8" builtinId="3"/>
    <cellStyle name="Comma 2" xfId="2"/>
    <cellStyle name="Comma 3" xfId="12"/>
    <cellStyle name="Comma 4" xfId="14"/>
    <cellStyle name="Comma 6 2" xfId="6"/>
    <cellStyle name="Comma 8" xfId="7"/>
    <cellStyle name="Followed Hyperlink" xfId="17" builtinId="9" hidden="1"/>
    <cellStyle name="Hyperlink" xfId="16" builtinId="8" hidden="1"/>
    <cellStyle name="Neutral 2" xfId="10"/>
    <cellStyle name="Normal" xfId="0" builtinId="0"/>
    <cellStyle name="Normal 2" xfId="1"/>
    <cellStyle name="Normal 2 2" xfId="4"/>
    <cellStyle name="Normal 3" xfId="9"/>
    <cellStyle name="Normal 3 2" xfId="11"/>
    <cellStyle name="Normal 4" xfId="3"/>
    <cellStyle name="Normal 5" xfId="13"/>
    <cellStyle name="Percent" xfId="15" builtinId="5"/>
    <cellStyle name="Percent 2" xfId="5"/>
  </cellStyles>
  <dxfs count="0"/>
  <tableStyles count="0" defaultTableStyle="TableStyleMedium2" defaultPivotStyle="PivotStyleLight16"/>
  <colors>
    <mruColors>
      <color rgb="FFFFCC99"/>
      <color rgb="FFFFCC00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data!$B$156</c:f>
              <c:strCache>
                <c:ptCount val="1"/>
                <c:pt idx="0">
                  <c:v>ASDC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data!$B$157:$B$164</c:f>
              <c:numCache>
                <c:formatCode>_(* #,##0.00_);_(* \(#,##0.00\);_(* "-"??_);_(@_)</c:formatCode>
                <c:ptCount val="8"/>
                <c:pt idx="0">
                  <c:v>1828.7103789062501</c:v>
                </c:pt>
                <c:pt idx="1">
                  <c:v>2359.018</c:v>
                </c:pt>
                <c:pt idx="2">
                  <c:v>2082.8297632890626</c:v>
                </c:pt>
                <c:pt idx="3">
                  <c:v>1780.1082324218751</c:v>
                </c:pt>
                <c:pt idx="4">
                  <c:v>2167.0134765624998</c:v>
                </c:pt>
                <c:pt idx="5">
                  <c:v>2806.56</c:v>
                </c:pt>
                <c:pt idx="6">
                  <c:v>3268.5614688254918</c:v>
                </c:pt>
                <c:pt idx="7">
                  <c:v>3475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74080"/>
        <c:axId val="562774640"/>
      </c:barChart>
      <c:catAx>
        <c:axId val="56277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74640"/>
        <c:crosses val="autoZero"/>
        <c:auto val="1"/>
        <c:lblAlgn val="ctr"/>
        <c:lblOffset val="100"/>
        <c:noMultiLvlLbl val="0"/>
      </c:catAx>
      <c:valAx>
        <c:axId val="562774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740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data!$D$168</c:f>
              <c:strCache>
                <c:ptCount val="1"/>
                <c:pt idx="0">
                  <c:v>CDDIS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data!$D$169:$D$176</c:f>
              <c:numCache>
                <c:formatCode>0.0%</c:formatCode>
                <c:ptCount val="8"/>
                <c:pt idx="1">
                  <c:v>0.44433094994892747</c:v>
                </c:pt>
                <c:pt idx="2">
                  <c:v>0.4325581395348837</c:v>
                </c:pt>
                <c:pt idx="3">
                  <c:v>0.46153846153846156</c:v>
                </c:pt>
                <c:pt idx="4">
                  <c:v>0.45710095331214862</c:v>
                </c:pt>
                <c:pt idx="5">
                  <c:v>0.5045189797148022</c:v>
                </c:pt>
                <c:pt idx="6">
                  <c:v>0.46902654867256638</c:v>
                </c:pt>
                <c:pt idx="7">
                  <c:v>0.43352601156069365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793680"/>
        <c:axId val="562793120"/>
      </c:lineChart>
      <c:catAx>
        <c:axId val="56279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93120"/>
        <c:crosses val="autoZero"/>
        <c:auto val="1"/>
        <c:lblAlgn val="ctr"/>
        <c:lblOffset val="100"/>
        <c:noMultiLvlLbl val="0"/>
      </c:catAx>
      <c:valAx>
        <c:axId val="562793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936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data!$H$234:$H$242</c:f>
              <c:numCache>
                <c:formatCode>General</c:formatCode>
                <c:ptCount val="9"/>
                <c:pt idx="2">
                  <c:v>1195</c:v>
                </c:pt>
                <c:pt idx="3">
                  <c:v>2241</c:v>
                </c:pt>
                <c:pt idx="4">
                  <c:v>2504</c:v>
                </c:pt>
                <c:pt idx="5">
                  <c:v>5628</c:v>
                </c:pt>
                <c:pt idx="6">
                  <c:v>8326</c:v>
                </c:pt>
                <c:pt idx="7">
                  <c:v>6975</c:v>
                </c:pt>
                <c:pt idx="8">
                  <c:v>8284</c:v>
                </c:pt>
              </c:numCache>
            </c:numRef>
          </c:val>
        </c:ser>
        <c:ser>
          <c:idx val="1"/>
          <c:order val="1"/>
          <c:tx>
            <c:strRef>
              <c:f>data!$I$233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data!$I$234:$I$242</c:f>
              <c:numCache>
                <c:formatCode>General</c:formatCode>
                <c:ptCount val="9"/>
                <c:pt idx="2">
                  <c:v>7220</c:v>
                </c:pt>
                <c:pt idx="3">
                  <c:v>13695</c:v>
                </c:pt>
                <c:pt idx="4">
                  <c:v>57720</c:v>
                </c:pt>
                <c:pt idx="5">
                  <c:v>108135</c:v>
                </c:pt>
                <c:pt idx="6">
                  <c:v>347006</c:v>
                </c:pt>
                <c:pt idx="7">
                  <c:v>122957</c:v>
                </c:pt>
                <c:pt idx="8">
                  <c:v>53139</c:v>
                </c:pt>
              </c:numCache>
            </c:numRef>
          </c:val>
        </c:ser>
        <c:ser>
          <c:idx val="2"/>
          <c:order val="2"/>
          <c:tx>
            <c:strRef>
              <c:f>data!$J$233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data!$J$234:$J$242</c:f>
              <c:numCache>
                <c:formatCode>General</c:formatCode>
                <c:ptCount val="9"/>
                <c:pt idx="2">
                  <c:v>979</c:v>
                </c:pt>
                <c:pt idx="3">
                  <c:v>1935</c:v>
                </c:pt>
                <c:pt idx="4">
                  <c:v>2093</c:v>
                </c:pt>
                <c:pt idx="5">
                  <c:v>4486</c:v>
                </c:pt>
                <c:pt idx="6">
                  <c:v>5414</c:v>
                </c:pt>
                <c:pt idx="7">
                  <c:v>4896</c:v>
                </c:pt>
                <c:pt idx="8">
                  <c:v>6574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796480"/>
        <c:axId val="562798160"/>
      </c:barChart>
      <c:catAx>
        <c:axId val="562796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98160"/>
        <c:crosses val="autoZero"/>
        <c:auto val="1"/>
        <c:lblAlgn val="ctr"/>
        <c:lblOffset val="100"/>
        <c:noMultiLvlLbl val="0"/>
      </c:catAx>
      <c:valAx>
        <c:axId val="56279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9648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Summary_data!$F$20</c:f>
              <c:strCache>
                <c:ptCount val="1"/>
                <c:pt idx="0">
                  <c:v>CDDIS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Summary_data!$F$21:$F$29</c:f>
              <c:numCache>
                <c:formatCode>_(* #,##0.0_);_(* \(#,##0.0\);_(*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37.058059999999998</c:v>
                </c:pt>
                <c:pt idx="3">
                  <c:v>52.599871</c:v>
                </c:pt>
                <c:pt idx="4">
                  <c:v>112.330657</c:v>
                </c:pt>
                <c:pt idx="5">
                  <c:v>120.025964</c:v>
                </c:pt>
                <c:pt idx="6">
                  <c:v>120.930572</c:v>
                </c:pt>
                <c:pt idx="7">
                  <c:v>144.29374799999999</c:v>
                </c:pt>
                <c:pt idx="8">
                  <c:v>172.03639100000001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99840"/>
        <c:axId val="562801520"/>
      </c:barChart>
      <c:catAx>
        <c:axId val="56279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801520"/>
        <c:crosses val="autoZero"/>
        <c:auto val="1"/>
        <c:lblAlgn val="ctr"/>
        <c:lblOffset val="100"/>
        <c:noMultiLvlLbl val="0"/>
      </c:catAx>
      <c:valAx>
        <c:axId val="562801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998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data!$E$156</c:f>
              <c:strCache>
                <c:ptCount val="1"/>
                <c:pt idx="0">
                  <c:v>GESDISC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data!$E$157:$E$164</c:f>
              <c:numCache>
                <c:formatCode>_(* #,##0.00_);_(* \(#,##0.00\);_(* "-"??_);_(@_)</c:formatCode>
                <c:ptCount val="8"/>
                <c:pt idx="0">
                  <c:v>219.88722949218749</c:v>
                </c:pt>
                <c:pt idx="1">
                  <c:v>317.83100000000002</c:v>
                </c:pt>
                <c:pt idx="2">
                  <c:v>381.539158203125</c:v>
                </c:pt>
                <c:pt idx="3">
                  <c:v>422.22720703124997</c:v>
                </c:pt>
                <c:pt idx="4">
                  <c:v>515.71818359375004</c:v>
                </c:pt>
                <c:pt idx="5">
                  <c:v>668.55621093750005</c:v>
                </c:pt>
                <c:pt idx="6">
                  <c:v>775.30918685094673</c:v>
                </c:pt>
                <c:pt idx="7">
                  <c:v>1161.8378222656249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803760"/>
        <c:axId val="562803200"/>
      </c:barChart>
      <c:catAx>
        <c:axId val="56280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803200"/>
        <c:crosses val="autoZero"/>
        <c:auto val="1"/>
        <c:lblAlgn val="ctr"/>
        <c:lblOffset val="100"/>
        <c:noMultiLvlLbl val="0"/>
      </c:catAx>
      <c:valAx>
        <c:axId val="562803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8037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397"/>
          <c:y val="0.14901950216041901"/>
          <c:w val="0.8394659257893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data!$E$168</c:f>
              <c:strCache>
                <c:ptCount val="1"/>
                <c:pt idx="0">
                  <c:v>GES DISC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data!$E$169:$E$176</c:f>
              <c:numCache>
                <c:formatCode>0.0%</c:formatCode>
                <c:ptCount val="8"/>
                <c:pt idx="0">
                  <c:v>0.16945548561694312</c:v>
                </c:pt>
                <c:pt idx="1">
                  <c:v>0.12795633717404487</c:v>
                </c:pt>
                <c:pt idx="2">
                  <c:v>0.24312821204724699</c:v>
                </c:pt>
                <c:pt idx="3">
                  <c:v>0.25707862269766241</c:v>
                </c:pt>
                <c:pt idx="4">
                  <c:v>0.32813815121172546</c:v>
                </c:pt>
                <c:pt idx="5">
                  <c:v>0.37452845127096934</c:v>
                </c:pt>
                <c:pt idx="6">
                  <c:v>0.41089104025421636</c:v>
                </c:pt>
                <c:pt idx="7">
                  <c:v>0.35548922384829218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805440"/>
        <c:axId val="562807120"/>
      </c:lineChart>
      <c:catAx>
        <c:axId val="56280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807120"/>
        <c:crosses val="autoZero"/>
        <c:auto val="1"/>
        <c:lblAlgn val="ctr"/>
        <c:lblOffset val="100"/>
        <c:noMultiLvlLbl val="0"/>
      </c:catAx>
      <c:valAx>
        <c:axId val="562807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8054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data!$K$234:$K$242</c:f>
              <c:numCache>
                <c:formatCode>General</c:formatCode>
                <c:ptCount val="9"/>
                <c:pt idx="0">
                  <c:v>141171</c:v>
                </c:pt>
                <c:pt idx="1">
                  <c:v>143781</c:v>
                </c:pt>
                <c:pt idx="2">
                  <c:v>144585</c:v>
                </c:pt>
                <c:pt idx="3">
                  <c:v>155369</c:v>
                </c:pt>
                <c:pt idx="4">
                  <c:v>191134</c:v>
                </c:pt>
                <c:pt idx="5">
                  <c:v>214570</c:v>
                </c:pt>
                <c:pt idx="6">
                  <c:v>225553</c:v>
                </c:pt>
                <c:pt idx="7">
                  <c:v>217305</c:v>
                </c:pt>
                <c:pt idx="8">
                  <c:v>246689</c:v>
                </c:pt>
              </c:numCache>
            </c:numRef>
          </c:val>
        </c:ser>
        <c:ser>
          <c:idx val="1"/>
          <c:order val="1"/>
          <c:tx>
            <c:strRef>
              <c:f>data!$L$233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data!$L$234:$L$242</c:f>
              <c:numCache>
                <c:formatCode>General</c:formatCode>
                <c:ptCount val="9"/>
                <c:pt idx="0">
                  <c:v>1607037</c:v>
                </c:pt>
                <c:pt idx="1">
                  <c:v>1636681</c:v>
                </c:pt>
                <c:pt idx="2">
                  <c:v>3472493</c:v>
                </c:pt>
                <c:pt idx="3">
                  <c:v>5690078</c:v>
                </c:pt>
                <c:pt idx="4">
                  <c:v>7011266</c:v>
                </c:pt>
                <c:pt idx="5">
                  <c:v>7631590</c:v>
                </c:pt>
                <c:pt idx="6">
                  <c:v>9735100</c:v>
                </c:pt>
                <c:pt idx="7">
                  <c:v>10234228</c:v>
                </c:pt>
                <c:pt idx="8">
                  <c:v>6004302</c:v>
                </c:pt>
              </c:numCache>
            </c:numRef>
          </c:val>
        </c:ser>
        <c:ser>
          <c:idx val="2"/>
          <c:order val="2"/>
          <c:tx>
            <c:strRef>
              <c:f>data!$M$233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data!$M$234:$M$242</c:f>
              <c:numCache>
                <c:formatCode>General</c:formatCode>
                <c:ptCount val="9"/>
                <c:pt idx="0">
                  <c:v>78948</c:v>
                </c:pt>
                <c:pt idx="1">
                  <c:v>82771</c:v>
                </c:pt>
                <c:pt idx="2">
                  <c:v>80801</c:v>
                </c:pt>
                <c:pt idx="3">
                  <c:v>81529</c:v>
                </c:pt>
                <c:pt idx="4">
                  <c:v>108531</c:v>
                </c:pt>
                <c:pt idx="5">
                  <c:v>120292</c:v>
                </c:pt>
                <c:pt idx="6">
                  <c:v>125907</c:v>
                </c:pt>
                <c:pt idx="7">
                  <c:v>120646</c:v>
                </c:pt>
                <c:pt idx="8">
                  <c:v>141377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810480"/>
        <c:axId val="562809920"/>
      </c:barChart>
      <c:catAx>
        <c:axId val="56281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809920"/>
        <c:crosses val="autoZero"/>
        <c:auto val="1"/>
        <c:lblAlgn val="ctr"/>
        <c:lblOffset val="100"/>
        <c:noMultiLvlLbl val="0"/>
      </c:catAx>
      <c:valAx>
        <c:axId val="5628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81048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Summary_data!$G$20</c:f>
              <c:strCache>
                <c:ptCount val="1"/>
                <c:pt idx="0">
                  <c:v>GESDISC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Summary_data!$G$21:$G$29</c:f>
              <c:numCache>
                <c:formatCode>_(* #,##0.0_);_(* \(#,##0.0\);_(* "-"??_);_(@_)</c:formatCode>
                <c:ptCount val="9"/>
                <c:pt idx="0">
                  <c:v>22.917339999999999</c:v>
                </c:pt>
                <c:pt idx="1">
                  <c:v>38.747579999999999</c:v>
                </c:pt>
                <c:pt idx="2">
                  <c:v>54.500664</c:v>
                </c:pt>
                <c:pt idx="3">
                  <c:v>84.223157999999998</c:v>
                </c:pt>
                <c:pt idx="4">
                  <c:v>133.841386</c:v>
                </c:pt>
                <c:pt idx="5">
                  <c:v>168.67674700000001</c:v>
                </c:pt>
                <c:pt idx="6">
                  <c:v>209.906859</c:v>
                </c:pt>
                <c:pt idx="7">
                  <c:v>283.25595800000002</c:v>
                </c:pt>
                <c:pt idx="8">
                  <c:v>405.060654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51104"/>
        <c:axId val="423649984"/>
      </c:barChart>
      <c:catAx>
        <c:axId val="42365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49984"/>
        <c:crosses val="autoZero"/>
        <c:auto val="1"/>
        <c:lblAlgn val="ctr"/>
        <c:lblOffset val="100"/>
        <c:noMultiLvlLbl val="0"/>
      </c:catAx>
      <c:valAx>
        <c:axId val="423649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511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data!$F$156</c:f>
              <c:strCache>
                <c:ptCount val="1"/>
                <c:pt idx="0">
                  <c:v>GHRC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data!$F$157:$F$164</c:f>
              <c:numCache>
                <c:formatCode>_(* #,##0.00_);_(* \(#,##0.00\);_(* "-"??_);_(@_)</c:formatCode>
                <c:ptCount val="8"/>
                <c:pt idx="0">
                  <c:v>3.435041015625</c:v>
                </c:pt>
                <c:pt idx="1">
                  <c:v>5.3330000000000002</c:v>
                </c:pt>
                <c:pt idx="2">
                  <c:v>6.8242343749999996</c:v>
                </c:pt>
                <c:pt idx="3">
                  <c:v>6.4231972656250003</c:v>
                </c:pt>
                <c:pt idx="4">
                  <c:v>7.0876269531249996</c:v>
                </c:pt>
                <c:pt idx="5">
                  <c:v>9.5370605468750007</c:v>
                </c:pt>
                <c:pt idx="6">
                  <c:v>8.8079055354310096</c:v>
                </c:pt>
                <c:pt idx="7">
                  <c:v>9.8950976562499999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47184"/>
        <c:axId val="423601824"/>
      </c:barChart>
      <c:catAx>
        <c:axId val="42364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01824"/>
        <c:crosses val="autoZero"/>
        <c:auto val="1"/>
        <c:lblAlgn val="ctr"/>
        <c:lblOffset val="100"/>
        <c:noMultiLvlLbl val="0"/>
      </c:catAx>
      <c:valAx>
        <c:axId val="423601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471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9718140060847"/>
          <c:y val="0.14901950216041901"/>
          <c:w val="0.85446592494567353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data!$F$168</c:f>
              <c:strCache>
                <c:ptCount val="1"/>
                <c:pt idx="0">
                  <c:v>GHRC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data!$F$169:$F$176</c:f>
              <c:numCache>
                <c:formatCode>0.0%</c:formatCode>
                <c:ptCount val="8"/>
                <c:pt idx="1">
                  <c:v>0.15365489806066635</c:v>
                </c:pt>
                <c:pt idx="2">
                  <c:v>0.1547310900201323</c:v>
                </c:pt>
                <c:pt idx="3">
                  <c:v>0.18175937904269082</c:v>
                </c:pt>
                <c:pt idx="4">
                  <c:v>0.18018433179723503</c:v>
                </c:pt>
                <c:pt idx="5">
                  <c:v>0.20057361376673041</c:v>
                </c:pt>
                <c:pt idx="6">
                  <c:v>0.21420784883720931</c:v>
                </c:pt>
                <c:pt idx="7">
                  <c:v>0.19592668024439919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597904"/>
        <c:axId val="423597344"/>
      </c:lineChart>
      <c:catAx>
        <c:axId val="42359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597344"/>
        <c:crosses val="autoZero"/>
        <c:auto val="1"/>
        <c:lblAlgn val="ctr"/>
        <c:lblOffset val="100"/>
        <c:noMultiLvlLbl val="0"/>
      </c:catAx>
      <c:valAx>
        <c:axId val="423597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5979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data!$N$233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data!$N$234:$N$242</c:f>
              <c:numCache>
                <c:formatCode>General</c:formatCode>
                <c:ptCount val="9"/>
                <c:pt idx="2">
                  <c:v>3563</c:v>
                </c:pt>
                <c:pt idx="3">
                  <c:v>5044</c:v>
                </c:pt>
                <c:pt idx="4">
                  <c:v>4566</c:v>
                </c:pt>
                <c:pt idx="5">
                  <c:v>6236</c:v>
                </c:pt>
                <c:pt idx="6">
                  <c:v>7576</c:v>
                </c:pt>
                <c:pt idx="7">
                  <c:v>8071</c:v>
                </c:pt>
                <c:pt idx="8">
                  <c:v>10494</c:v>
                </c:pt>
              </c:numCache>
            </c:numRef>
          </c:val>
        </c:ser>
        <c:ser>
          <c:idx val="1"/>
          <c:order val="1"/>
          <c:tx>
            <c:strRef>
              <c:f>data!$O$233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data!$O$234:$O$242</c:f>
              <c:numCache>
                <c:formatCode>General</c:formatCode>
                <c:ptCount val="9"/>
                <c:pt idx="2">
                  <c:v>25293</c:v>
                </c:pt>
                <c:pt idx="3">
                  <c:v>37090</c:v>
                </c:pt>
                <c:pt idx="4">
                  <c:v>143683</c:v>
                </c:pt>
                <c:pt idx="5">
                  <c:v>50572</c:v>
                </c:pt>
                <c:pt idx="6">
                  <c:v>62644</c:v>
                </c:pt>
                <c:pt idx="7">
                  <c:v>70567</c:v>
                </c:pt>
                <c:pt idx="8">
                  <c:v>102909</c:v>
                </c:pt>
              </c:numCache>
            </c:numRef>
          </c:val>
        </c:ser>
        <c:ser>
          <c:idx val="2"/>
          <c:order val="2"/>
          <c:tx>
            <c:strRef>
              <c:f>data!$P$233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data!$P$234:$P$242</c:f>
              <c:numCache>
                <c:formatCode>General</c:formatCode>
                <c:ptCount val="9"/>
                <c:pt idx="2">
                  <c:v>2011</c:v>
                </c:pt>
                <c:pt idx="3">
                  <c:v>3477</c:v>
                </c:pt>
                <c:pt idx="4">
                  <c:v>3092</c:v>
                </c:pt>
                <c:pt idx="5">
                  <c:v>4606</c:v>
                </c:pt>
                <c:pt idx="6">
                  <c:v>5560</c:v>
                </c:pt>
                <c:pt idx="7">
                  <c:v>5858</c:v>
                </c:pt>
                <c:pt idx="8">
                  <c:v>7365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638224"/>
        <c:axId val="423637104"/>
      </c:barChart>
      <c:catAx>
        <c:axId val="423638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7104"/>
        <c:crosses val="autoZero"/>
        <c:auto val="1"/>
        <c:lblAlgn val="ctr"/>
        <c:lblOffset val="100"/>
        <c:noMultiLvlLbl val="0"/>
      </c:catAx>
      <c:valAx>
        <c:axId val="42363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822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87741525258802"/>
          <c:y val="0.163551181102362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data!$B$168</c:f>
              <c:strCache>
                <c:ptCount val="1"/>
                <c:pt idx="0">
                  <c:v>ASDC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data!$B$169:$B$176</c:f>
              <c:numCache>
                <c:formatCode>0.0%</c:formatCode>
                <c:ptCount val="8"/>
                <c:pt idx="0">
                  <c:v>2.6576141684055352E-3</c:v>
                </c:pt>
                <c:pt idx="1">
                  <c:v>3.0116919157454165E-3</c:v>
                </c:pt>
                <c:pt idx="2">
                  <c:v>4.2365347001569369E-3</c:v>
                </c:pt>
                <c:pt idx="3">
                  <c:v>1.804059133049361E-3</c:v>
                </c:pt>
                <c:pt idx="4">
                  <c:v>5.3350104639941012E-3</c:v>
                </c:pt>
                <c:pt idx="5">
                  <c:v>7.2200100691107143E-3</c:v>
                </c:pt>
                <c:pt idx="6">
                  <c:v>1.308025876164072E-2</c:v>
                </c:pt>
                <c:pt idx="7">
                  <c:v>9.3063551506343978E-3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831760"/>
        <c:axId val="562840160"/>
      </c:lineChart>
      <c:catAx>
        <c:axId val="56283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840160"/>
        <c:crosses val="autoZero"/>
        <c:auto val="1"/>
        <c:lblAlgn val="ctr"/>
        <c:lblOffset val="100"/>
        <c:noMultiLvlLbl val="0"/>
      </c:catAx>
      <c:valAx>
        <c:axId val="562840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8317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Summary_data!$H$20</c:f>
              <c:strCache>
                <c:ptCount val="1"/>
                <c:pt idx="0">
                  <c:v>GHRC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Summary_data!$H$21:$H$29</c:f>
              <c:numCache>
                <c:formatCode>_(* #,##0.0_);_(* \(#,##0.0\);_(* "-"??_);_(@_)</c:formatCode>
                <c:ptCount val="9"/>
                <c:pt idx="0">
                  <c:v>0</c:v>
                </c:pt>
                <c:pt idx="1">
                  <c:v>10.177527</c:v>
                </c:pt>
                <c:pt idx="2">
                  <c:v>5.6774750000000003</c:v>
                </c:pt>
                <c:pt idx="3">
                  <c:v>0.65940500000000002</c:v>
                </c:pt>
                <c:pt idx="4">
                  <c:v>0.72013300000000002</c:v>
                </c:pt>
                <c:pt idx="5">
                  <c:v>0.79108500000000004</c:v>
                </c:pt>
                <c:pt idx="6">
                  <c:v>4.4349480000000003</c:v>
                </c:pt>
                <c:pt idx="7">
                  <c:v>4.4983519999999997</c:v>
                </c:pt>
                <c:pt idx="8">
                  <c:v>6.3843249999999996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31504"/>
        <c:axId val="423630384"/>
      </c:barChart>
      <c:catAx>
        <c:axId val="42363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30384"/>
        <c:crosses val="autoZero"/>
        <c:auto val="1"/>
        <c:lblAlgn val="ctr"/>
        <c:lblOffset val="100"/>
        <c:noMultiLvlLbl val="0"/>
      </c:catAx>
      <c:valAx>
        <c:axId val="42363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315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data!$G$156</c:f>
              <c:strCache>
                <c:ptCount val="1"/>
                <c:pt idx="0">
                  <c:v>LP 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data!$G$157:$G$164</c:f>
              <c:numCache>
                <c:formatCode>_(* #,##0.00_);_(* \(#,##0.00\);_(* "-"??_);_(@_)</c:formatCode>
                <c:ptCount val="8"/>
                <c:pt idx="0">
                  <c:v>1761.525625</c:v>
                </c:pt>
                <c:pt idx="1">
                  <c:v>759.51099999999997</c:v>
                </c:pt>
                <c:pt idx="2">
                  <c:v>822.25268164062504</c:v>
                </c:pt>
                <c:pt idx="3">
                  <c:v>898.95026074218754</c:v>
                </c:pt>
                <c:pt idx="4">
                  <c:v>954.17966796874998</c:v>
                </c:pt>
                <c:pt idx="5">
                  <c:v>1066.3169921875001</c:v>
                </c:pt>
                <c:pt idx="6">
                  <c:v>1131.1058336851804</c:v>
                </c:pt>
                <c:pt idx="7">
                  <c:v>2468.4033984375001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25904"/>
        <c:axId val="423624784"/>
      </c:barChart>
      <c:catAx>
        <c:axId val="42362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24784"/>
        <c:crosses val="autoZero"/>
        <c:auto val="1"/>
        <c:lblAlgn val="ctr"/>
        <c:lblOffset val="100"/>
        <c:noMultiLvlLbl val="0"/>
      </c:catAx>
      <c:valAx>
        <c:axId val="423624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259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397"/>
          <c:y val="0.14901950216041901"/>
          <c:w val="0.8394659257893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data!$G$168</c:f>
              <c:strCache>
                <c:ptCount val="1"/>
                <c:pt idx="0">
                  <c:v>LP DAAC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data!$G$169:$G$176</c:f>
              <c:numCache>
                <c:formatCode>0.0%</c:formatCode>
                <c:ptCount val="8"/>
                <c:pt idx="0">
                  <c:v>3.6466484818673699E-2</c:v>
                </c:pt>
                <c:pt idx="1">
                  <c:v>8.0339235573892609E-2</c:v>
                </c:pt>
                <c:pt idx="2">
                  <c:v>0.13444174335822193</c:v>
                </c:pt>
                <c:pt idx="3">
                  <c:v>3.7928462661984526E-2</c:v>
                </c:pt>
                <c:pt idx="4">
                  <c:v>4.5725031726096932E-2</c:v>
                </c:pt>
                <c:pt idx="5">
                  <c:v>0.17976792544861755</c:v>
                </c:pt>
                <c:pt idx="6">
                  <c:v>0.1921027354903225</c:v>
                </c:pt>
                <c:pt idx="7">
                  <c:v>0.1811757891688387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20304"/>
        <c:axId val="423619184"/>
      </c:lineChart>
      <c:catAx>
        <c:axId val="42362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19184"/>
        <c:crosses val="autoZero"/>
        <c:auto val="1"/>
        <c:lblAlgn val="ctr"/>
        <c:lblOffset val="100"/>
        <c:noMultiLvlLbl val="0"/>
      </c:catAx>
      <c:valAx>
        <c:axId val="423619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203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data!$Q$233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data!$Q$234:$Q$242</c:f>
              <c:numCache>
                <c:formatCode>General</c:formatCode>
                <c:ptCount val="9"/>
                <c:pt idx="0">
                  <c:v>74193</c:v>
                </c:pt>
                <c:pt idx="1">
                  <c:v>78161</c:v>
                </c:pt>
                <c:pt idx="2">
                  <c:v>53247</c:v>
                </c:pt>
                <c:pt idx="3">
                  <c:v>35281</c:v>
                </c:pt>
                <c:pt idx="4">
                  <c:v>94768</c:v>
                </c:pt>
                <c:pt idx="5">
                  <c:v>205451</c:v>
                </c:pt>
                <c:pt idx="6">
                  <c:v>127574</c:v>
                </c:pt>
                <c:pt idx="7">
                  <c:v>119538</c:v>
                </c:pt>
                <c:pt idx="8">
                  <c:v>140454</c:v>
                </c:pt>
              </c:numCache>
            </c:numRef>
          </c:val>
        </c:ser>
        <c:ser>
          <c:idx val="1"/>
          <c:order val="1"/>
          <c:tx>
            <c:strRef>
              <c:f>data!$R$233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data!$R$234:$R$242</c:f>
              <c:numCache>
                <c:formatCode>General</c:formatCode>
                <c:ptCount val="9"/>
                <c:pt idx="0">
                  <c:v>735937</c:v>
                </c:pt>
                <c:pt idx="1">
                  <c:v>757185</c:v>
                </c:pt>
                <c:pt idx="2">
                  <c:v>377739</c:v>
                </c:pt>
                <c:pt idx="3">
                  <c:v>251786</c:v>
                </c:pt>
                <c:pt idx="4">
                  <c:v>915566</c:v>
                </c:pt>
                <c:pt idx="5">
                  <c:v>1386094</c:v>
                </c:pt>
                <c:pt idx="6">
                  <c:v>958322</c:v>
                </c:pt>
                <c:pt idx="7">
                  <c:v>744359</c:v>
                </c:pt>
                <c:pt idx="8">
                  <c:v>865811</c:v>
                </c:pt>
              </c:numCache>
            </c:numRef>
          </c:val>
        </c:ser>
        <c:ser>
          <c:idx val="2"/>
          <c:order val="2"/>
          <c:tx>
            <c:strRef>
              <c:f>data!$S$233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data!$S$234:$S$242</c:f>
              <c:numCache>
                <c:formatCode>General</c:formatCode>
                <c:ptCount val="9"/>
                <c:pt idx="0">
                  <c:v>41991</c:v>
                </c:pt>
                <c:pt idx="1">
                  <c:v>44726</c:v>
                </c:pt>
                <c:pt idx="2">
                  <c:v>34902</c:v>
                </c:pt>
                <c:pt idx="3">
                  <c:v>23036</c:v>
                </c:pt>
                <c:pt idx="4">
                  <c:v>64358</c:v>
                </c:pt>
                <c:pt idx="5">
                  <c:v>164546</c:v>
                </c:pt>
                <c:pt idx="6">
                  <c:v>89098</c:v>
                </c:pt>
                <c:pt idx="7">
                  <c:v>86934</c:v>
                </c:pt>
                <c:pt idx="8">
                  <c:v>103590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612464"/>
        <c:axId val="423611344"/>
      </c:barChart>
      <c:catAx>
        <c:axId val="4236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11344"/>
        <c:crosses val="autoZero"/>
        <c:auto val="1"/>
        <c:lblAlgn val="ctr"/>
        <c:lblOffset val="100"/>
        <c:noMultiLvlLbl val="0"/>
      </c:catAx>
      <c:valAx>
        <c:axId val="42361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1246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87741525258802"/>
          <c:y val="0.163551181102362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Summary_data!$I$20</c:f>
              <c:strCache>
                <c:ptCount val="1"/>
                <c:pt idx="0">
                  <c:v>LP DAAC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Summary_data!$I$21:$I$29</c:f>
              <c:numCache>
                <c:formatCode>_(* #,##0.0_);_(* \(#,##0.0\);_(* "-"??_);_(@_)</c:formatCode>
                <c:ptCount val="9"/>
                <c:pt idx="0">
                  <c:v>0.148617</c:v>
                </c:pt>
                <c:pt idx="1">
                  <c:v>16.757476</c:v>
                </c:pt>
                <c:pt idx="2">
                  <c:v>38.827043000000003</c:v>
                </c:pt>
                <c:pt idx="3">
                  <c:v>51.945273</c:v>
                </c:pt>
                <c:pt idx="4">
                  <c:v>63.965963000000002</c:v>
                </c:pt>
                <c:pt idx="5">
                  <c:v>70.588599000000002</c:v>
                </c:pt>
                <c:pt idx="6">
                  <c:v>111.743424</c:v>
                </c:pt>
                <c:pt idx="7">
                  <c:v>127.080485</c:v>
                </c:pt>
                <c:pt idx="8">
                  <c:v>163.27644599999999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05744"/>
        <c:axId val="423604624"/>
      </c:barChart>
      <c:catAx>
        <c:axId val="42360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04624"/>
        <c:crosses val="autoZero"/>
        <c:auto val="1"/>
        <c:lblAlgn val="ctr"/>
        <c:lblOffset val="100"/>
        <c:noMultiLvlLbl val="0"/>
      </c:catAx>
      <c:valAx>
        <c:axId val="423604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057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MODAPS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data!$H$156</c:f>
              <c:strCache>
                <c:ptCount val="1"/>
                <c:pt idx="0">
                  <c:v>MODAPS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data!$H$157:$H$164</c:f>
              <c:numCache>
                <c:formatCode>_(* #,##0.00_);_(* \(#,##0.00\);_(* "-"??_);_(@_)</c:formatCode>
                <c:ptCount val="8"/>
                <c:pt idx="0">
                  <c:v>180.68916015625001</c:v>
                </c:pt>
                <c:pt idx="1">
                  <c:v>392.52600000000001</c:v>
                </c:pt>
                <c:pt idx="2">
                  <c:v>768.33581738281248</c:v>
                </c:pt>
                <c:pt idx="3">
                  <c:v>882.08933593749998</c:v>
                </c:pt>
                <c:pt idx="4">
                  <c:v>1159.65796875</c:v>
                </c:pt>
                <c:pt idx="5">
                  <c:v>1543.9236425781251</c:v>
                </c:pt>
                <c:pt idx="6">
                  <c:v>2298.7438358583699</c:v>
                </c:pt>
                <c:pt idx="7">
                  <c:v>5265.4695996093751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52784"/>
        <c:axId val="423651664"/>
      </c:barChart>
      <c:catAx>
        <c:axId val="42365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51664"/>
        <c:crosses val="autoZero"/>
        <c:auto val="1"/>
        <c:lblAlgn val="ctr"/>
        <c:lblOffset val="100"/>
        <c:noMultiLvlLbl val="0"/>
      </c:catAx>
      <c:valAx>
        <c:axId val="423651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527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9718140060849"/>
          <c:y val="0.14901950216041901"/>
          <c:w val="0.85446592494567353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data!$H$168</c:f>
              <c:strCache>
                <c:ptCount val="1"/>
                <c:pt idx="0">
                  <c:v>MODAPS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data!$H$169:$H$176</c:f>
              <c:numCache>
                <c:formatCode>0.0%</c:formatCode>
                <c:ptCount val="8"/>
                <c:pt idx="0">
                  <c:v>0.37612140147288553</c:v>
                </c:pt>
                <c:pt idx="1">
                  <c:v>0.3058103975535168</c:v>
                </c:pt>
                <c:pt idx="2">
                  <c:v>0.31578103282369291</c:v>
                </c:pt>
                <c:pt idx="3">
                  <c:v>4.3380262737380361E-2</c:v>
                </c:pt>
                <c:pt idx="4">
                  <c:v>4.3854362508434164E-2</c:v>
                </c:pt>
                <c:pt idx="5">
                  <c:v>5.8026532011448598E-2</c:v>
                </c:pt>
                <c:pt idx="6">
                  <c:v>8.1791067069328469E-2</c:v>
                </c:pt>
                <c:pt idx="7">
                  <c:v>7.4258150022375985E-2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45504"/>
        <c:axId val="423646624"/>
      </c:lineChart>
      <c:catAx>
        <c:axId val="42364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46624"/>
        <c:crosses val="autoZero"/>
        <c:auto val="1"/>
        <c:lblAlgn val="ctr"/>
        <c:lblOffset val="100"/>
        <c:noMultiLvlLbl val="0"/>
      </c:catAx>
      <c:valAx>
        <c:axId val="423646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455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data!$T$233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data!$T$234:$T$242</c:f>
              <c:numCache>
                <c:formatCode>General</c:formatCode>
                <c:ptCount val="9"/>
                <c:pt idx="0">
                  <c:v>53574</c:v>
                </c:pt>
                <c:pt idx="1">
                  <c:v>64290</c:v>
                </c:pt>
                <c:pt idx="2">
                  <c:v>74206</c:v>
                </c:pt>
                <c:pt idx="3">
                  <c:v>87176</c:v>
                </c:pt>
                <c:pt idx="4">
                  <c:v>230192</c:v>
                </c:pt>
                <c:pt idx="5">
                  <c:v>652612</c:v>
                </c:pt>
                <c:pt idx="6">
                  <c:v>605342</c:v>
                </c:pt>
                <c:pt idx="7">
                  <c:v>466031</c:v>
                </c:pt>
                <c:pt idx="8">
                  <c:v>443373</c:v>
                </c:pt>
              </c:numCache>
            </c:numRef>
          </c:val>
        </c:ser>
        <c:ser>
          <c:idx val="1"/>
          <c:order val="1"/>
          <c:tx>
            <c:strRef>
              <c:f>data!$U$233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data!$U$234:$U$242</c:f>
              <c:numCache>
                <c:formatCode>General</c:formatCode>
                <c:ptCount val="9"/>
                <c:pt idx="0">
                  <c:v>979938</c:v>
                </c:pt>
                <c:pt idx="1">
                  <c:v>1137682</c:v>
                </c:pt>
                <c:pt idx="2">
                  <c:v>1298537</c:v>
                </c:pt>
                <c:pt idx="3">
                  <c:v>1513257</c:v>
                </c:pt>
                <c:pt idx="4">
                  <c:v>3059401</c:v>
                </c:pt>
                <c:pt idx="5">
                  <c:v>7811167</c:v>
                </c:pt>
                <c:pt idx="6">
                  <c:v>7137162</c:v>
                </c:pt>
                <c:pt idx="7">
                  <c:v>5830786</c:v>
                </c:pt>
                <c:pt idx="8">
                  <c:v>5429821</c:v>
                </c:pt>
              </c:numCache>
            </c:numRef>
          </c:val>
        </c:ser>
        <c:ser>
          <c:idx val="2"/>
          <c:order val="2"/>
          <c:tx>
            <c:strRef>
              <c:f>data!$V$233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data!$V$234:$V$242</c:f>
              <c:numCache>
                <c:formatCode>General</c:formatCode>
                <c:ptCount val="9"/>
                <c:pt idx="0">
                  <c:v>17740</c:v>
                </c:pt>
                <c:pt idx="1">
                  <c:v>22482</c:v>
                </c:pt>
                <c:pt idx="2">
                  <c:v>29103</c:v>
                </c:pt>
                <c:pt idx="3">
                  <c:v>37412</c:v>
                </c:pt>
                <c:pt idx="4">
                  <c:v>118902</c:v>
                </c:pt>
                <c:pt idx="5">
                  <c:v>343312</c:v>
                </c:pt>
                <c:pt idx="6">
                  <c:v>310180</c:v>
                </c:pt>
                <c:pt idx="7">
                  <c:v>244340</c:v>
                </c:pt>
                <c:pt idx="8">
                  <c:v>232392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644944"/>
        <c:axId val="423644384"/>
      </c:barChart>
      <c:catAx>
        <c:axId val="423644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44384"/>
        <c:crosses val="autoZero"/>
        <c:auto val="1"/>
        <c:lblAlgn val="ctr"/>
        <c:lblOffset val="100"/>
        <c:noMultiLvlLbl val="0"/>
      </c:catAx>
      <c:valAx>
        <c:axId val="42364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4494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87741525258802"/>
          <c:y val="0.163551181102362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MODAPS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Summary_data!$J$20</c:f>
              <c:strCache>
                <c:ptCount val="1"/>
                <c:pt idx="0">
                  <c:v>MODAPS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Summary_data!$J$21:$J$29</c:f>
              <c:numCache>
                <c:formatCode>_(* #,##0.0_);_(* \(#,##0.0\);_(* "-"??_);_(@_)</c:formatCode>
                <c:ptCount val="9"/>
                <c:pt idx="0">
                  <c:v>33.570419000000001</c:v>
                </c:pt>
                <c:pt idx="1">
                  <c:v>47.736139999999999</c:v>
                </c:pt>
                <c:pt idx="2">
                  <c:v>47.205446000000002</c:v>
                </c:pt>
                <c:pt idx="3">
                  <c:v>79.756398000000004</c:v>
                </c:pt>
                <c:pt idx="4">
                  <c:v>98.766036999999997</c:v>
                </c:pt>
                <c:pt idx="5">
                  <c:v>95.246110000000002</c:v>
                </c:pt>
                <c:pt idx="6">
                  <c:v>135.28649799999999</c:v>
                </c:pt>
                <c:pt idx="7">
                  <c:v>196.13767899999999</c:v>
                </c:pt>
                <c:pt idx="8">
                  <c:v>360.64454699999999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38784"/>
        <c:axId val="423637664"/>
      </c:barChart>
      <c:catAx>
        <c:axId val="42363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37664"/>
        <c:crosses val="autoZero"/>
        <c:auto val="1"/>
        <c:lblAlgn val="ctr"/>
        <c:lblOffset val="100"/>
        <c:noMultiLvlLbl val="0"/>
      </c:catAx>
      <c:valAx>
        <c:axId val="423637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387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data!$I$156</c:f>
              <c:strCache>
                <c:ptCount val="1"/>
                <c:pt idx="0">
                  <c:v>NSIDC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data!$I$157:$I$164</c:f>
              <c:numCache>
                <c:formatCode>_(* #,##0.00_);_(* \(#,##0.00\);_(* "-"??_);_(@_)</c:formatCode>
                <c:ptCount val="8"/>
                <c:pt idx="0">
                  <c:v>125.360509765625</c:v>
                </c:pt>
                <c:pt idx="1">
                  <c:v>63.571999999999996</c:v>
                </c:pt>
                <c:pt idx="2">
                  <c:v>66.057981445312507</c:v>
                </c:pt>
                <c:pt idx="3">
                  <c:v>64.431476562499995</c:v>
                </c:pt>
                <c:pt idx="4">
                  <c:v>63.890546874999998</c:v>
                </c:pt>
                <c:pt idx="5">
                  <c:v>108.343125</c:v>
                </c:pt>
                <c:pt idx="6">
                  <c:v>121.28570499155356</c:v>
                </c:pt>
                <c:pt idx="7">
                  <c:v>177.02448242187498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33184"/>
        <c:axId val="423632064"/>
      </c:barChart>
      <c:catAx>
        <c:axId val="42363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32064"/>
        <c:crosses val="autoZero"/>
        <c:auto val="1"/>
        <c:lblAlgn val="ctr"/>
        <c:lblOffset val="100"/>
        <c:noMultiLvlLbl val="0"/>
      </c:catAx>
      <c:valAx>
        <c:axId val="423632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331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data!$B$234:$B$242</c:f>
              <c:numCache>
                <c:formatCode>General</c:formatCode>
                <c:ptCount val="9"/>
                <c:pt idx="0">
                  <c:v>125817</c:v>
                </c:pt>
                <c:pt idx="1">
                  <c:v>145765</c:v>
                </c:pt>
                <c:pt idx="2">
                  <c:v>160681</c:v>
                </c:pt>
                <c:pt idx="3">
                  <c:v>191478</c:v>
                </c:pt>
                <c:pt idx="4">
                  <c:v>199316</c:v>
                </c:pt>
                <c:pt idx="5">
                  <c:v>165200</c:v>
                </c:pt>
                <c:pt idx="6">
                  <c:v>159750</c:v>
                </c:pt>
                <c:pt idx="7">
                  <c:v>47436</c:v>
                </c:pt>
                <c:pt idx="8">
                  <c:v>52864</c:v>
                </c:pt>
              </c:numCache>
            </c:numRef>
          </c:val>
        </c:ser>
        <c:ser>
          <c:idx val="1"/>
          <c:order val="1"/>
          <c:tx>
            <c:strRef>
              <c:f>data!$C$233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data!$C$234:$C$242</c:f>
              <c:numCache>
                <c:formatCode>General</c:formatCode>
                <c:ptCount val="9"/>
                <c:pt idx="0">
                  <c:v>1394032</c:v>
                </c:pt>
                <c:pt idx="1">
                  <c:v>1613397</c:v>
                </c:pt>
                <c:pt idx="2">
                  <c:v>1799677</c:v>
                </c:pt>
                <c:pt idx="3">
                  <c:v>2205316</c:v>
                </c:pt>
                <c:pt idx="4">
                  <c:v>2420483</c:v>
                </c:pt>
                <c:pt idx="5">
                  <c:v>1743569</c:v>
                </c:pt>
                <c:pt idx="6">
                  <c:v>1808786</c:v>
                </c:pt>
                <c:pt idx="7">
                  <c:v>483566</c:v>
                </c:pt>
                <c:pt idx="8">
                  <c:v>501339</c:v>
                </c:pt>
              </c:numCache>
            </c:numRef>
          </c:val>
        </c:ser>
        <c:ser>
          <c:idx val="2"/>
          <c:order val="2"/>
          <c:tx>
            <c:strRef>
              <c:f>data!$D$233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data!$D$234:$D$242</c:f>
              <c:numCache>
                <c:formatCode>General</c:formatCode>
                <c:ptCount val="9"/>
                <c:pt idx="0">
                  <c:v>84470</c:v>
                </c:pt>
                <c:pt idx="1">
                  <c:v>96327</c:v>
                </c:pt>
                <c:pt idx="2">
                  <c:v>109905</c:v>
                </c:pt>
                <c:pt idx="3">
                  <c:v>129351</c:v>
                </c:pt>
                <c:pt idx="4">
                  <c:v>139685</c:v>
                </c:pt>
                <c:pt idx="5">
                  <c:v>106536</c:v>
                </c:pt>
                <c:pt idx="6">
                  <c:v>100981</c:v>
                </c:pt>
                <c:pt idx="7">
                  <c:v>31305</c:v>
                </c:pt>
                <c:pt idx="8">
                  <c:v>35782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827280"/>
        <c:axId val="562845200"/>
      </c:barChart>
      <c:catAx>
        <c:axId val="562827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845200"/>
        <c:crosses val="autoZero"/>
        <c:auto val="1"/>
        <c:lblAlgn val="ctr"/>
        <c:lblOffset val="100"/>
        <c:noMultiLvlLbl val="0"/>
      </c:catAx>
      <c:valAx>
        <c:axId val="56284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82728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data!$I$168</c:f>
              <c:strCache>
                <c:ptCount val="1"/>
                <c:pt idx="0">
                  <c:v>NSIDC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data!$I$169:$I$176</c:f>
              <c:numCache>
                <c:formatCode>0.0%</c:formatCode>
                <c:ptCount val="8"/>
                <c:pt idx="0">
                  <c:v>2.2101237652255103E-2</c:v>
                </c:pt>
                <c:pt idx="1">
                  <c:v>3.9931447566698966E-3</c:v>
                </c:pt>
                <c:pt idx="2">
                  <c:v>6.7906928177372478E-3</c:v>
                </c:pt>
                <c:pt idx="3">
                  <c:v>1.4999808587129399E-3</c:v>
                </c:pt>
                <c:pt idx="4">
                  <c:v>1.9530765487696666E-2</c:v>
                </c:pt>
                <c:pt idx="5">
                  <c:v>7.6260909433726798E-3</c:v>
                </c:pt>
                <c:pt idx="6">
                  <c:v>2.2872950029919167E-2</c:v>
                </c:pt>
                <c:pt idx="7">
                  <c:v>2.2209925097333938E-2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27584"/>
        <c:axId val="423626464"/>
      </c:lineChart>
      <c:catAx>
        <c:axId val="42362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26464"/>
        <c:crosses val="autoZero"/>
        <c:auto val="1"/>
        <c:lblAlgn val="ctr"/>
        <c:lblOffset val="100"/>
        <c:noMultiLvlLbl val="0"/>
      </c:catAx>
      <c:valAx>
        <c:axId val="423626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275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data!$W$233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data!$W$234:$W$242</c:f>
              <c:numCache>
                <c:formatCode>General</c:formatCode>
                <c:ptCount val="9"/>
                <c:pt idx="0">
                  <c:v>257646</c:v>
                </c:pt>
                <c:pt idx="1">
                  <c:v>347349</c:v>
                </c:pt>
                <c:pt idx="2">
                  <c:v>440891</c:v>
                </c:pt>
                <c:pt idx="3">
                  <c:v>435375</c:v>
                </c:pt>
                <c:pt idx="4">
                  <c:v>425601</c:v>
                </c:pt>
                <c:pt idx="5">
                  <c:v>536704</c:v>
                </c:pt>
                <c:pt idx="6">
                  <c:v>629406</c:v>
                </c:pt>
                <c:pt idx="7">
                  <c:v>645434</c:v>
                </c:pt>
                <c:pt idx="8">
                  <c:v>729565</c:v>
                </c:pt>
              </c:numCache>
            </c:numRef>
          </c:val>
        </c:ser>
        <c:ser>
          <c:idx val="1"/>
          <c:order val="1"/>
          <c:tx>
            <c:strRef>
              <c:f>data!$X$233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data!$X$234:$X$242</c:f>
              <c:numCache>
                <c:formatCode>General</c:formatCode>
                <c:ptCount val="9"/>
                <c:pt idx="0">
                  <c:v>2285747</c:v>
                </c:pt>
                <c:pt idx="1">
                  <c:v>2710866</c:v>
                </c:pt>
                <c:pt idx="2">
                  <c:v>3202873</c:v>
                </c:pt>
                <c:pt idx="3">
                  <c:v>2700947</c:v>
                </c:pt>
                <c:pt idx="4">
                  <c:v>3745528</c:v>
                </c:pt>
                <c:pt idx="5">
                  <c:v>3727105</c:v>
                </c:pt>
                <c:pt idx="6">
                  <c:v>3935194</c:v>
                </c:pt>
                <c:pt idx="7">
                  <c:v>3629180</c:v>
                </c:pt>
                <c:pt idx="8">
                  <c:v>4032173</c:v>
                </c:pt>
              </c:numCache>
            </c:numRef>
          </c:val>
        </c:ser>
        <c:ser>
          <c:idx val="2"/>
          <c:order val="2"/>
          <c:tx>
            <c:strRef>
              <c:f>data!$Y$233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data!$Y$234:$Y$242</c:f>
              <c:numCache>
                <c:formatCode>General</c:formatCode>
                <c:ptCount val="9"/>
                <c:pt idx="0">
                  <c:v>187325</c:v>
                </c:pt>
                <c:pt idx="1">
                  <c:v>244569</c:v>
                </c:pt>
                <c:pt idx="2">
                  <c:v>289997</c:v>
                </c:pt>
                <c:pt idx="3">
                  <c:v>287305</c:v>
                </c:pt>
                <c:pt idx="4">
                  <c:v>287337</c:v>
                </c:pt>
                <c:pt idx="5">
                  <c:v>356268</c:v>
                </c:pt>
                <c:pt idx="6">
                  <c:v>416514</c:v>
                </c:pt>
                <c:pt idx="7">
                  <c:v>446833</c:v>
                </c:pt>
                <c:pt idx="8">
                  <c:v>505990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619744"/>
        <c:axId val="423618624"/>
      </c:barChart>
      <c:catAx>
        <c:axId val="423619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18624"/>
        <c:crosses val="autoZero"/>
        <c:auto val="1"/>
        <c:lblAlgn val="ctr"/>
        <c:lblOffset val="100"/>
        <c:noMultiLvlLbl val="0"/>
      </c:catAx>
      <c:valAx>
        <c:axId val="42361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1974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87741525258802"/>
          <c:y val="0.163551181102362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Summary_data!$K$20</c:f>
              <c:strCache>
                <c:ptCount val="1"/>
                <c:pt idx="0">
                  <c:v>NSIDC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Summary_data!$K$21:$K$29</c:f>
              <c:numCache>
                <c:formatCode>_(* #,##0.0_);_(* \(#,##0.0\);_(* "-"??_);_(@_)</c:formatCode>
                <c:ptCount val="9"/>
                <c:pt idx="0">
                  <c:v>0.64234100000000005</c:v>
                </c:pt>
                <c:pt idx="1">
                  <c:v>10.732725</c:v>
                </c:pt>
                <c:pt idx="2">
                  <c:v>17.247733</c:v>
                </c:pt>
                <c:pt idx="3">
                  <c:v>22.897912999999999</c:v>
                </c:pt>
                <c:pt idx="4">
                  <c:v>20.180631999999999</c:v>
                </c:pt>
                <c:pt idx="5">
                  <c:v>24.339347</c:v>
                </c:pt>
                <c:pt idx="6">
                  <c:v>38.223084999999998</c:v>
                </c:pt>
                <c:pt idx="7">
                  <c:v>67.730322000000001</c:v>
                </c:pt>
                <c:pt idx="8">
                  <c:v>70.647366000000005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13024"/>
        <c:axId val="423611904"/>
      </c:barChart>
      <c:catAx>
        <c:axId val="4236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11904"/>
        <c:crosses val="autoZero"/>
        <c:auto val="1"/>
        <c:lblAlgn val="ctr"/>
        <c:lblOffset val="100"/>
        <c:noMultiLvlLbl val="0"/>
      </c:catAx>
      <c:valAx>
        <c:axId val="42361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130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</a:t>
            </a:r>
            <a:r>
              <a:rPr lang="en-US" baseline="0"/>
              <a:t> </a:t>
            </a:r>
            <a:r>
              <a:rPr lang="en-US"/>
              <a:t>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data!$J$156</c:f>
              <c:strCache>
                <c:ptCount val="1"/>
                <c:pt idx="0">
                  <c:v>OB.DAAC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data!$J$157:$J$164</c:f>
              <c:numCache>
                <c:formatCode>_(* #,##0.00_);_(* \(#,##0.00\);_(* "-"??_);_(@_)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07424"/>
        <c:axId val="423606304"/>
      </c:barChart>
      <c:catAx>
        <c:axId val="42360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06304"/>
        <c:crosses val="autoZero"/>
        <c:auto val="1"/>
        <c:lblAlgn val="ctr"/>
        <c:lblOffset val="100"/>
        <c:noMultiLvlLbl val="0"/>
      </c:catAx>
      <c:valAx>
        <c:axId val="423606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6074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data!$J$168</c:f>
              <c:strCache>
                <c:ptCount val="1"/>
                <c:pt idx="0">
                  <c:v>OB.DAAC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data!$J$169:$J$176</c:f>
              <c:numCache>
                <c:formatCode>0.0%</c:formatCode>
                <c:ptCount val="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589504"/>
        <c:axId val="431053600"/>
      </c:lineChart>
      <c:catAx>
        <c:axId val="42358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53600"/>
        <c:crosses val="autoZero"/>
        <c:auto val="1"/>
        <c:lblAlgn val="ctr"/>
        <c:lblOffset val="100"/>
        <c:noMultiLvlLbl val="0"/>
      </c:catAx>
      <c:valAx>
        <c:axId val="431053600"/>
        <c:scaling>
          <c:orientation val="minMax"/>
          <c:max val="2.0000000000000004E-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3589504"/>
        <c:crosses val="autoZero"/>
        <c:crossBetween val="between"/>
        <c:majorUnit val="5.000000000000001E-3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data!$AJ$233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data!$AI$234:$AI$242</c:f>
              <c:numCache>
                <c:formatCode>General</c:formatCode>
                <c:ptCount val="9"/>
              </c:numCache>
            </c:numRef>
          </c:cat>
          <c:val>
            <c:numRef>
              <c:f>data!$AJ$234:$AJ$242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data!$AK$233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data!$AI$234:$AI$242</c:f>
              <c:numCache>
                <c:formatCode>General</c:formatCode>
                <c:ptCount val="9"/>
              </c:numCache>
            </c:numRef>
          </c:cat>
          <c:val>
            <c:numRef>
              <c:f>data!$AK$234:$AK$242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062000"/>
        <c:axId val="431060880"/>
      </c:barChart>
      <c:catAx>
        <c:axId val="43106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060880"/>
        <c:crosses val="autoZero"/>
        <c:auto val="1"/>
        <c:lblAlgn val="ctr"/>
        <c:lblOffset val="100"/>
        <c:noMultiLvlLbl val="0"/>
      </c:catAx>
      <c:valAx>
        <c:axId val="4310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06200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Summary_data!$L$20</c:f>
              <c:strCache>
                <c:ptCount val="1"/>
                <c:pt idx="0">
                  <c:v>OB.DAAC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Summary_data!$L$21:$L$29</c:f>
              <c:numCache>
                <c:formatCode>_(* #,##0.0_);_(* \(#,##0.0\);_(* "-"??_);_(@_)</c:formatCode>
                <c:ptCount val="9"/>
                <c:pt idx="0">
                  <c:v>0</c:v>
                </c:pt>
                <c:pt idx="1">
                  <c:v>10.672893999999999</c:v>
                </c:pt>
                <c:pt idx="2">
                  <c:v>8.655132</c:v>
                </c:pt>
                <c:pt idx="3">
                  <c:v>12.42596</c:v>
                </c:pt>
                <c:pt idx="4">
                  <c:v>20.538207</c:v>
                </c:pt>
                <c:pt idx="5">
                  <c:v>16.768246000000001</c:v>
                </c:pt>
                <c:pt idx="6">
                  <c:v>18.293759999999999</c:v>
                </c:pt>
                <c:pt idx="7">
                  <c:v>27.464272000000001</c:v>
                </c:pt>
                <c:pt idx="8">
                  <c:v>56.956518000000003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036240"/>
        <c:axId val="431035120"/>
      </c:barChart>
      <c:catAx>
        <c:axId val="43103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35120"/>
        <c:crosses val="autoZero"/>
        <c:auto val="1"/>
        <c:lblAlgn val="ctr"/>
        <c:lblOffset val="100"/>
        <c:noMultiLvlLbl val="0"/>
      </c:catAx>
      <c:valAx>
        <c:axId val="431035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362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data!$K$156</c:f>
              <c:strCache>
                <c:ptCount val="1"/>
                <c:pt idx="0">
                  <c:v>ORNL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data!$K$157:$K$164</c:f>
              <c:numCache>
                <c:formatCode>_(* #,##0.00_);_(* \(#,##0.00\);_(* "-"??_);_(@_)</c:formatCode>
                <c:ptCount val="8"/>
                <c:pt idx="1">
                  <c:v>0.38700000000000001</c:v>
                </c:pt>
                <c:pt idx="2">
                  <c:v>0.41019058227539063</c:v>
                </c:pt>
                <c:pt idx="3">
                  <c:v>4.6073242187500002E-2</c:v>
                </c:pt>
                <c:pt idx="4">
                  <c:v>0.615234375</c:v>
                </c:pt>
                <c:pt idx="5">
                  <c:v>143.19999999999999</c:v>
                </c:pt>
                <c:pt idx="6">
                  <c:v>175.490234375</c:v>
                </c:pt>
                <c:pt idx="7">
                  <c:v>183.447265625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037360"/>
        <c:axId val="431042960"/>
      </c:barChart>
      <c:catAx>
        <c:axId val="43103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42960"/>
        <c:crosses val="autoZero"/>
        <c:auto val="1"/>
        <c:lblAlgn val="ctr"/>
        <c:lblOffset val="100"/>
        <c:noMultiLvlLbl val="0"/>
      </c:catAx>
      <c:valAx>
        <c:axId val="431042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373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89544528147"/>
          <c:y val="0.14901950216041901"/>
          <c:w val="0.85018021090100049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data!$K$168</c:f>
              <c:strCache>
                <c:ptCount val="1"/>
                <c:pt idx="0">
                  <c:v>ORNL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data!$K$169:$K$176</c:f>
              <c:numCache>
                <c:formatCode>0.0%</c:formatCode>
                <c:ptCount val="8"/>
                <c:pt idx="0">
                  <c:v>0.20388598818796541</c:v>
                </c:pt>
                <c:pt idx="1">
                  <c:v>0.23837126091312438</c:v>
                </c:pt>
                <c:pt idx="2">
                  <c:v>0.31703153988868277</c:v>
                </c:pt>
                <c:pt idx="3">
                  <c:v>0.38507605701281589</c:v>
                </c:pt>
                <c:pt idx="4">
                  <c:v>0.35461946373889014</c:v>
                </c:pt>
                <c:pt idx="5">
                  <c:v>0.38641611593279718</c:v>
                </c:pt>
                <c:pt idx="6">
                  <c:v>0.38235742604452577</c:v>
                </c:pt>
                <c:pt idx="7">
                  <c:v>0.3804569942411295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45200"/>
        <c:axId val="431044080"/>
      </c:lineChart>
      <c:catAx>
        <c:axId val="43104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44080"/>
        <c:crosses val="autoZero"/>
        <c:auto val="1"/>
        <c:lblAlgn val="ctr"/>
        <c:lblOffset val="100"/>
        <c:noMultiLvlLbl val="0"/>
      </c:catAx>
      <c:valAx>
        <c:axId val="431044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452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data!$Z$233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data!$Z$234:$Z$242</c:f>
              <c:numCache>
                <c:formatCode>General</c:formatCode>
                <c:ptCount val="9"/>
                <c:pt idx="0">
                  <c:v>11242</c:v>
                </c:pt>
                <c:pt idx="1">
                  <c:v>16433</c:v>
                </c:pt>
                <c:pt idx="2">
                  <c:v>19070</c:v>
                </c:pt>
                <c:pt idx="3">
                  <c:v>18437</c:v>
                </c:pt>
                <c:pt idx="4">
                  <c:v>11300</c:v>
                </c:pt>
                <c:pt idx="5">
                  <c:v>18181</c:v>
                </c:pt>
                <c:pt idx="6">
                  <c:v>17118</c:v>
                </c:pt>
                <c:pt idx="7">
                  <c:v>18982</c:v>
                </c:pt>
                <c:pt idx="8">
                  <c:v>14071</c:v>
                </c:pt>
              </c:numCache>
            </c:numRef>
          </c:val>
        </c:ser>
        <c:ser>
          <c:idx val="1"/>
          <c:order val="1"/>
          <c:tx>
            <c:strRef>
              <c:f>data!$AA$233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data!$AA$234:$AA$242</c:f>
              <c:numCache>
                <c:formatCode>General</c:formatCode>
                <c:ptCount val="9"/>
                <c:pt idx="0">
                  <c:v>117277</c:v>
                </c:pt>
                <c:pt idx="1">
                  <c:v>152974</c:v>
                </c:pt>
                <c:pt idx="2">
                  <c:v>161490</c:v>
                </c:pt>
                <c:pt idx="3">
                  <c:v>152661</c:v>
                </c:pt>
                <c:pt idx="4">
                  <c:v>165812</c:v>
                </c:pt>
                <c:pt idx="5">
                  <c:v>103414</c:v>
                </c:pt>
                <c:pt idx="6">
                  <c:v>89676</c:v>
                </c:pt>
                <c:pt idx="7">
                  <c:v>113142</c:v>
                </c:pt>
                <c:pt idx="8">
                  <c:v>97324</c:v>
                </c:pt>
              </c:numCache>
            </c:numRef>
          </c:val>
        </c:ser>
        <c:ser>
          <c:idx val="2"/>
          <c:order val="2"/>
          <c:tx>
            <c:strRef>
              <c:f>data!$AB$233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data!$AB$234:$AB$242</c:f>
              <c:numCache>
                <c:formatCode>General</c:formatCode>
                <c:ptCount val="9"/>
                <c:pt idx="0">
                  <c:v>7857</c:v>
                </c:pt>
                <c:pt idx="1">
                  <c:v>11683</c:v>
                </c:pt>
                <c:pt idx="2">
                  <c:v>13974</c:v>
                </c:pt>
                <c:pt idx="3">
                  <c:v>13475</c:v>
                </c:pt>
                <c:pt idx="4">
                  <c:v>8349</c:v>
                </c:pt>
                <c:pt idx="5">
                  <c:v>14448</c:v>
                </c:pt>
                <c:pt idx="6">
                  <c:v>13493</c:v>
                </c:pt>
                <c:pt idx="7">
                  <c:v>14175</c:v>
                </c:pt>
                <c:pt idx="8">
                  <c:v>10766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050800"/>
        <c:axId val="431054160"/>
      </c:barChart>
      <c:catAx>
        <c:axId val="431050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054160"/>
        <c:crosses val="autoZero"/>
        <c:auto val="1"/>
        <c:lblAlgn val="ctr"/>
        <c:lblOffset val="100"/>
        <c:noMultiLvlLbl val="0"/>
      </c:catAx>
      <c:valAx>
        <c:axId val="43105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05080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4287394285142376"/>
          <c:y val="0.16355100612423445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Summary_data!$D$20</c:f>
              <c:strCache>
                <c:ptCount val="1"/>
                <c:pt idx="0">
                  <c:v>ASDC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Summary_data!$D$21:$D$29</c:f>
              <c:numCache>
                <c:formatCode>_(* #,##0.0_);_(* \(#,##0.0\);_(* "-"??_);_(@_)</c:formatCode>
                <c:ptCount val="9"/>
                <c:pt idx="0">
                  <c:v>0</c:v>
                </c:pt>
                <c:pt idx="1">
                  <c:v>3.5718839999999998</c:v>
                </c:pt>
                <c:pt idx="2">
                  <c:v>5.1073000000000004</c:v>
                </c:pt>
                <c:pt idx="3">
                  <c:v>4.4062020000000004</c:v>
                </c:pt>
                <c:pt idx="4">
                  <c:v>5.042249</c:v>
                </c:pt>
                <c:pt idx="5">
                  <c:v>10.626249</c:v>
                </c:pt>
                <c:pt idx="6">
                  <c:v>10.212370999999999</c:v>
                </c:pt>
                <c:pt idx="7">
                  <c:v>15.472293000000001</c:v>
                </c:pt>
                <c:pt idx="8">
                  <c:v>15.943277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851360"/>
        <c:axId val="562853600"/>
      </c:barChart>
      <c:catAx>
        <c:axId val="56285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853600"/>
        <c:crosses val="autoZero"/>
        <c:auto val="1"/>
        <c:lblAlgn val="ctr"/>
        <c:lblOffset val="100"/>
        <c:noMultiLvlLbl val="0"/>
      </c:catAx>
      <c:valAx>
        <c:axId val="562853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8513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Summary_data!$M$20</c:f>
              <c:strCache>
                <c:ptCount val="1"/>
                <c:pt idx="0">
                  <c:v>ORNL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Summary_data!$M$21:$M$29</c:f>
              <c:numCache>
                <c:formatCode>_(* #,##0.0_);_(* \(#,##0.0\);_(* "-"??_);_(@_)</c:formatCode>
                <c:ptCount val="9"/>
                <c:pt idx="0">
                  <c:v>0</c:v>
                </c:pt>
                <c:pt idx="1">
                  <c:v>0.39932299999999998</c:v>
                </c:pt>
                <c:pt idx="2">
                  <c:v>7.6994199999999999</c:v>
                </c:pt>
                <c:pt idx="3">
                  <c:v>49.882874999999999</c:v>
                </c:pt>
                <c:pt idx="4">
                  <c:v>3.194725</c:v>
                </c:pt>
                <c:pt idx="5">
                  <c:v>6.7061929999999998</c:v>
                </c:pt>
                <c:pt idx="6">
                  <c:v>5.756697</c:v>
                </c:pt>
                <c:pt idx="7">
                  <c:v>13.607626</c:v>
                </c:pt>
                <c:pt idx="8">
                  <c:v>13.084823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062560"/>
        <c:axId val="431061440"/>
      </c:barChart>
      <c:catAx>
        <c:axId val="43106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61440"/>
        <c:crosses val="autoZero"/>
        <c:auto val="1"/>
        <c:lblAlgn val="ctr"/>
        <c:lblOffset val="100"/>
        <c:noMultiLvlLbl val="0"/>
      </c:catAx>
      <c:valAx>
        <c:axId val="431061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62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data!$L$156</c:f>
              <c:strCache>
                <c:ptCount val="1"/>
                <c:pt idx="0">
                  <c:v>PO.DAAC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data!$L$157:$L$164</c:f>
              <c:numCache>
                <c:formatCode>_(* #,##0.00_);_(* \(#,##0.00\);_(* "-"??_);_(@_)</c:formatCode>
                <c:ptCount val="8"/>
                <c:pt idx="0">
                  <c:v>21.843390625000001</c:v>
                </c:pt>
                <c:pt idx="1">
                  <c:v>29.620999999999999</c:v>
                </c:pt>
                <c:pt idx="2">
                  <c:v>32.902135742187497</c:v>
                </c:pt>
                <c:pt idx="3">
                  <c:v>36.163331054687497</c:v>
                </c:pt>
                <c:pt idx="4">
                  <c:v>41.469843750000003</c:v>
                </c:pt>
                <c:pt idx="5">
                  <c:v>44.454013671875003</c:v>
                </c:pt>
                <c:pt idx="6">
                  <c:v>54.879029105307303</c:v>
                </c:pt>
                <c:pt idx="7">
                  <c:v>89.562392578125014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035680"/>
        <c:axId val="431034560"/>
      </c:barChart>
      <c:catAx>
        <c:axId val="43103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34560"/>
        <c:crosses val="autoZero"/>
        <c:auto val="1"/>
        <c:lblAlgn val="ctr"/>
        <c:lblOffset val="100"/>
        <c:noMultiLvlLbl val="0"/>
      </c:catAx>
      <c:valAx>
        <c:axId val="431034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356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8289375799251"/>
          <c:y val="0.14901950216041901"/>
          <c:w val="0.82018021258828955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data!$L$168</c:f>
              <c:strCache>
                <c:ptCount val="1"/>
                <c:pt idx="0">
                  <c:v>PO.DAAC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data!$L$169:$L$176</c:f>
              <c:numCache>
                <c:formatCode>0.0%</c:formatCode>
                <c:ptCount val="8"/>
                <c:pt idx="0">
                  <c:v>0.3592377107575398</c:v>
                </c:pt>
                <c:pt idx="1">
                  <c:v>0.30162634959682932</c:v>
                </c:pt>
                <c:pt idx="2">
                  <c:v>0.35940032414910861</c:v>
                </c:pt>
                <c:pt idx="3">
                  <c:v>0.13245337159253945</c:v>
                </c:pt>
                <c:pt idx="4">
                  <c:v>0.12790491396132694</c:v>
                </c:pt>
                <c:pt idx="5">
                  <c:v>0.37919999999999998</c:v>
                </c:pt>
                <c:pt idx="6">
                  <c:v>0.46317441419990257</c:v>
                </c:pt>
                <c:pt idx="7">
                  <c:v>0.30471387666139577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36800"/>
        <c:axId val="431042400"/>
      </c:lineChart>
      <c:catAx>
        <c:axId val="43103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42400"/>
        <c:crosses val="autoZero"/>
        <c:auto val="1"/>
        <c:lblAlgn val="ctr"/>
        <c:lblOffset val="100"/>
        <c:noMultiLvlLbl val="0"/>
      </c:catAx>
      <c:valAx>
        <c:axId val="431042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310368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data!$AC$233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data!$AC$234:$AC$242</c:f>
              <c:numCache>
                <c:formatCode>General</c:formatCode>
                <c:ptCount val="9"/>
                <c:pt idx="0">
                  <c:v>43722</c:v>
                </c:pt>
                <c:pt idx="1">
                  <c:v>24190</c:v>
                </c:pt>
                <c:pt idx="2">
                  <c:v>19878</c:v>
                </c:pt>
                <c:pt idx="3">
                  <c:v>19897</c:v>
                </c:pt>
                <c:pt idx="4">
                  <c:v>25614</c:v>
                </c:pt>
                <c:pt idx="5">
                  <c:v>28056</c:v>
                </c:pt>
                <c:pt idx="6">
                  <c:v>28531</c:v>
                </c:pt>
                <c:pt idx="7">
                  <c:v>29876</c:v>
                </c:pt>
                <c:pt idx="8">
                  <c:v>37165</c:v>
                </c:pt>
              </c:numCache>
            </c:numRef>
          </c:val>
        </c:ser>
        <c:ser>
          <c:idx val="1"/>
          <c:order val="1"/>
          <c:tx>
            <c:strRef>
              <c:f>data!$AD$233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data!$AD$234:$AD$242</c:f>
              <c:numCache>
                <c:formatCode>General</c:formatCode>
                <c:ptCount val="9"/>
                <c:pt idx="0">
                  <c:v>479754</c:v>
                </c:pt>
                <c:pt idx="1">
                  <c:v>168092</c:v>
                </c:pt>
                <c:pt idx="2">
                  <c:v>111178</c:v>
                </c:pt>
                <c:pt idx="3">
                  <c:v>103047</c:v>
                </c:pt>
                <c:pt idx="4">
                  <c:v>205349</c:v>
                </c:pt>
                <c:pt idx="5">
                  <c:v>221636</c:v>
                </c:pt>
                <c:pt idx="6">
                  <c:v>206051</c:v>
                </c:pt>
                <c:pt idx="7">
                  <c:v>200215</c:v>
                </c:pt>
                <c:pt idx="8">
                  <c:v>270832</c:v>
                </c:pt>
              </c:numCache>
            </c:numRef>
          </c:val>
        </c:ser>
        <c:ser>
          <c:idx val="2"/>
          <c:order val="2"/>
          <c:tx>
            <c:strRef>
              <c:f>data!$AE$233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data!$AE$234:$AE$242</c:f>
              <c:numCache>
                <c:formatCode>General</c:formatCode>
                <c:ptCount val="9"/>
                <c:pt idx="0">
                  <c:v>24748</c:v>
                </c:pt>
                <c:pt idx="1">
                  <c:v>16844</c:v>
                </c:pt>
                <c:pt idx="2">
                  <c:v>14634</c:v>
                </c:pt>
                <c:pt idx="3">
                  <c:v>14808</c:v>
                </c:pt>
                <c:pt idx="4">
                  <c:v>17425</c:v>
                </c:pt>
                <c:pt idx="5">
                  <c:v>19278</c:v>
                </c:pt>
                <c:pt idx="6">
                  <c:v>19950</c:v>
                </c:pt>
                <c:pt idx="7">
                  <c:v>21105</c:v>
                </c:pt>
                <c:pt idx="8">
                  <c:v>23399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049120"/>
        <c:axId val="431048000"/>
      </c:barChart>
      <c:catAx>
        <c:axId val="43104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048000"/>
        <c:crosses val="autoZero"/>
        <c:auto val="1"/>
        <c:lblAlgn val="ctr"/>
        <c:lblOffset val="100"/>
        <c:noMultiLvlLbl val="0"/>
      </c:catAx>
      <c:valAx>
        <c:axId val="43104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04912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87741525258802"/>
          <c:y val="0.163551181102362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Summary_data!$N$20</c:f>
              <c:strCache>
                <c:ptCount val="1"/>
                <c:pt idx="0">
                  <c:v>PO.DAAC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Summary_data!$N$21:$N$29</c:f>
              <c:numCache>
                <c:formatCode>_(* #,##0.0_);_(* \(#,##0.0\);_(* "-"??_);_(@_)</c:formatCode>
                <c:ptCount val="9"/>
                <c:pt idx="0">
                  <c:v>0</c:v>
                </c:pt>
                <c:pt idx="1">
                  <c:v>16.487646000000002</c:v>
                </c:pt>
                <c:pt idx="2">
                  <c:v>31.722079000000001</c:v>
                </c:pt>
                <c:pt idx="3">
                  <c:v>50.334622000000003</c:v>
                </c:pt>
                <c:pt idx="4">
                  <c:v>38.272939999999998</c:v>
                </c:pt>
                <c:pt idx="5">
                  <c:v>54.068233999999997</c:v>
                </c:pt>
                <c:pt idx="6">
                  <c:v>89.251096000000004</c:v>
                </c:pt>
                <c:pt idx="7">
                  <c:v>71.263045000000005</c:v>
                </c:pt>
                <c:pt idx="8">
                  <c:v>77.176446999999996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827712"/>
        <c:axId val="428826592"/>
      </c:barChart>
      <c:catAx>
        <c:axId val="42882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8826592"/>
        <c:crosses val="autoZero"/>
        <c:auto val="1"/>
        <c:lblAlgn val="ctr"/>
        <c:lblOffset val="100"/>
        <c:noMultiLvlLbl val="0"/>
      </c:catAx>
      <c:valAx>
        <c:axId val="428826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88277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data!$M$156</c:f>
              <c:strCache>
                <c:ptCount val="1"/>
                <c:pt idx="0">
                  <c:v>SEDAC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data!$M$157:$M$164</c:f>
              <c:numCache>
                <c:formatCode>_(* #,##0.00_);_(* \(#,##0.00\);_(* "-"??_);_(@_)</c:formatCode>
                <c:ptCount val="8"/>
                <c:pt idx="2">
                  <c:v>2.722111328125</c:v>
                </c:pt>
                <c:pt idx="3">
                  <c:v>2.8863720703125</c:v>
                </c:pt>
                <c:pt idx="4">
                  <c:v>3.3079492187500001</c:v>
                </c:pt>
                <c:pt idx="5">
                  <c:v>3.3409765624999999</c:v>
                </c:pt>
                <c:pt idx="6">
                  <c:v>3.3594172669090723</c:v>
                </c:pt>
                <c:pt idx="7">
                  <c:v>3.3659960937500002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822112"/>
        <c:axId val="428820992"/>
      </c:barChart>
      <c:catAx>
        <c:axId val="42882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8820992"/>
        <c:crosses val="autoZero"/>
        <c:auto val="1"/>
        <c:lblAlgn val="ctr"/>
        <c:lblOffset val="100"/>
        <c:noMultiLvlLbl val="0"/>
      </c:catAx>
      <c:valAx>
        <c:axId val="428820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88221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26860948995449"/>
          <c:y val="0.14901950216041901"/>
          <c:w val="0.84589449685632756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data!$M$168</c:f>
              <c:strCache>
                <c:ptCount val="1"/>
                <c:pt idx="0">
                  <c:v>SEDAC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data!$M$169:$M$176</c:f>
              <c:numCache>
                <c:formatCode>0.0%</c:formatCode>
                <c:ptCount val="8"/>
                <c:pt idx="1">
                  <c:v>8.0167851693126846E-2</c:v>
                </c:pt>
                <c:pt idx="2">
                  <c:v>0.27430263839031882</c:v>
                </c:pt>
                <c:pt idx="3">
                  <c:v>0.23747127802868234</c:v>
                </c:pt>
                <c:pt idx="4">
                  <c:v>0.32130439995204413</c:v>
                </c:pt>
                <c:pt idx="5">
                  <c:v>0.44425840829096597</c:v>
                </c:pt>
                <c:pt idx="6">
                  <c:v>0.53636570770725156</c:v>
                </c:pt>
                <c:pt idx="7">
                  <c:v>0.66219541877383237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816512"/>
        <c:axId val="428815392"/>
      </c:lineChart>
      <c:catAx>
        <c:axId val="42881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8815392"/>
        <c:crosses val="autoZero"/>
        <c:auto val="1"/>
        <c:lblAlgn val="ctr"/>
        <c:lblOffset val="100"/>
        <c:noMultiLvlLbl val="0"/>
      </c:catAx>
      <c:valAx>
        <c:axId val="428815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88165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data!$AF$233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data!$AF$234:$AF$242</c:f>
              <c:numCache>
                <c:formatCode>General</c:formatCode>
                <c:ptCount val="9"/>
                <c:pt idx="2">
                  <c:v>155635</c:v>
                </c:pt>
                <c:pt idx="3">
                  <c:v>142290</c:v>
                </c:pt>
                <c:pt idx="4">
                  <c:v>119831</c:v>
                </c:pt>
                <c:pt idx="5">
                  <c:v>127843</c:v>
                </c:pt>
                <c:pt idx="6">
                  <c:v>106840</c:v>
                </c:pt>
                <c:pt idx="7">
                  <c:v>107864</c:v>
                </c:pt>
                <c:pt idx="8">
                  <c:v>89576</c:v>
                </c:pt>
              </c:numCache>
            </c:numRef>
          </c:val>
        </c:ser>
        <c:ser>
          <c:idx val="1"/>
          <c:order val="1"/>
          <c:tx>
            <c:strRef>
              <c:f>data!$AG$233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data!$AG$234:$AG$242</c:f>
              <c:numCache>
                <c:formatCode>General</c:formatCode>
                <c:ptCount val="9"/>
                <c:pt idx="2">
                  <c:v>921255</c:v>
                </c:pt>
                <c:pt idx="3">
                  <c:v>801448</c:v>
                </c:pt>
                <c:pt idx="4">
                  <c:v>714477</c:v>
                </c:pt>
                <c:pt idx="5">
                  <c:v>813099</c:v>
                </c:pt>
                <c:pt idx="6">
                  <c:v>917822</c:v>
                </c:pt>
                <c:pt idx="7">
                  <c:v>895322</c:v>
                </c:pt>
                <c:pt idx="8">
                  <c:v>938136</c:v>
                </c:pt>
              </c:numCache>
            </c:numRef>
          </c:val>
        </c:ser>
        <c:ser>
          <c:idx val="2"/>
          <c:order val="2"/>
          <c:tx>
            <c:strRef>
              <c:f>data!$AH$233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data!$AH$234:$AH$242</c:f>
              <c:numCache>
                <c:formatCode>General</c:formatCode>
                <c:ptCount val="9"/>
                <c:pt idx="2">
                  <c:v>123204</c:v>
                </c:pt>
                <c:pt idx="3">
                  <c:v>117837</c:v>
                </c:pt>
                <c:pt idx="4">
                  <c:v>100968</c:v>
                </c:pt>
                <c:pt idx="5">
                  <c:v>107713</c:v>
                </c:pt>
                <c:pt idx="6">
                  <c:v>87904</c:v>
                </c:pt>
                <c:pt idx="7">
                  <c:v>90311</c:v>
                </c:pt>
                <c:pt idx="8">
                  <c:v>73954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808672"/>
        <c:axId val="428807552"/>
      </c:barChart>
      <c:catAx>
        <c:axId val="428808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807552"/>
        <c:crosses val="autoZero"/>
        <c:auto val="1"/>
        <c:lblAlgn val="ctr"/>
        <c:lblOffset val="100"/>
        <c:noMultiLvlLbl val="0"/>
      </c:catAx>
      <c:valAx>
        <c:axId val="42880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80867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1325718966384584"/>
          <c:y val="0.1457732283464567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Summary_data!$O$20</c:f>
              <c:strCache>
                <c:ptCount val="1"/>
                <c:pt idx="0">
                  <c:v>SEDAC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Summary_data!$O$21:$O$29</c:f>
              <c:numCache>
                <c:formatCode>_(* #,##0.0_);_(* \(#,##0.0\);_(* "-"??_);_(@_)</c:formatCode>
                <c:ptCount val="9"/>
                <c:pt idx="0">
                  <c:v>0</c:v>
                </c:pt>
                <c:pt idx="1">
                  <c:v>7.4131000000000002E-2</c:v>
                </c:pt>
                <c:pt idx="2">
                  <c:v>0.49062</c:v>
                </c:pt>
                <c:pt idx="3">
                  <c:v>3.5663849999999999</c:v>
                </c:pt>
                <c:pt idx="4">
                  <c:v>4.1586509999999999</c:v>
                </c:pt>
                <c:pt idx="5">
                  <c:v>1.5993269999999999</c:v>
                </c:pt>
                <c:pt idx="6">
                  <c:v>4.6872220000000002</c:v>
                </c:pt>
                <c:pt idx="7">
                  <c:v>6.3922129999999999</c:v>
                </c:pt>
                <c:pt idx="8">
                  <c:v>7.6517379999999999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800272"/>
        <c:axId val="428801392"/>
      </c:barChart>
      <c:catAx>
        <c:axId val="42880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8801392"/>
        <c:crosses val="autoZero"/>
        <c:auto val="1"/>
        <c:lblAlgn val="ctr"/>
        <c:lblOffset val="100"/>
        <c:noMultiLvlLbl val="0"/>
      </c:catAx>
      <c:valAx>
        <c:axId val="428801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88002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data!$C$2</c:f>
          <c:strCache>
            <c:ptCount val="1"/>
            <c:pt idx="0">
              <c:v>ASF</c:v>
            </c:pt>
          </c:strCache>
        </c:strRef>
      </c:tx>
      <c:layout>
        <c:manualLayout>
          <c:xMode val="edge"/>
          <c:yMode val="edge"/>
          <c:x val="0.15412995672838201"/>
          <c:y val="4.7340824391568399E-2"/>
        </c:manualLayout>
      </c:layout>
      <c:overlay val="0"/>
      <c:txPr>
        <a:bodyPr/>
        <a:lstStyle/>
        <a:p>
          <a:pPr>
            <a:defRPr sz="1600">
              <a:latin typeface="+mn-lt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data!$B$168</c:f>
              <c:strCache>
                <c:ptCount val="1"/>
                <c:pt idx="0">
                  <c:v>ASDC</c:v>
                </c:pt>
              </c:strCache>
            </c:strRef>
          </c:tx>
          <c:invertIfNegative val="0"/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data!$B$169:$B$176</c:f>
              <c:numCache>
                <c:formatCode>0.0%</c:formatCode>
                <c:ptCount val="8"/>
                <c:pt idx="0">
                  <c:v>2.6576141684055352E-3</c:v>
                </c:pt>
                <c:pt idx="1">
                  <c:v>3.0116919157454165E-3</c:v>
                </c:pt>
                <c:pt idx="2">
                  <c:v>4.2365347001569369E-3</c:v>
                </c:pt>
                <c:pt idx="3">
                  <c:v>1.804059133049361E-3</c:v>
                </c:pt>
                <c:pt idx="4">
                  <c:v>5.3350104639941012E-3</c:v>
                </c:pt>
                <c:pt idx="5">
                  <c:v>7.2200100691107143E-3</c:v>
                </c:pt>
                <c:pt idx="6">
                  <c:v>1.308025876164072E-2</c:v>
                </c:pt>
                <c:pt idx="7">
                  <c:v>9.3063551506343978E-3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828272"/>
        <c:axId val="428827152"/>
      </c:barChart>
      <c:catAx>
        <c:axId val="428828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8827152"/>
        <c:crosses val="autoZero"/>
        <c:auto val="1"/>
        <c:lblAlgn val="ctr"/>
        <c:lblOffset val="100"/>
        <c:noMultiLvlLbl val="0"/>
      </c:catAx>
      <c:valAx>
        <c:axId val="428827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 baseline="0"/>
                </a:pPr>
                <a:r>
                  <a:rPr lang="en-US" sz="1400" baseline="0"/>
                  <a:t>Percentage Web Users Accessing Data</a:t>
                </a:r>
              </a:p>
            </c:rich>
          </c:tx>
          <c:overlay val="0"/>
        </c:title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428828272"/>
        <c:crosses val="autoZero"/>
        <c:crossBetween val="between"/>
      </c:valAx>
      <c:spPr>
        <a:ln>
          <a:solidFill>
            <a:schemeClr val="accent1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data!$C$156</c:f>
              <c:strCache>
                <c:ptCount val="1"/>
                <c:pt idx="0">
                  <c:v>ASF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data!$C$157:$C$164</c:f>
              <c:numCache>
                <c:formatCode>_(* #,##0.00_);_(* \(#,##0.00\);_(* "-"??_);_(@_)</c:formatCode>
                <c:ptCount val="8"/>
                <c:pt idx="0">
                  <c:v>255.6104873046875</c:v>
                </c:pt>
                <c:pt idx="1">
                  <c:v>376.68700000000001</c:v>
                </c:pt>
                <c:pt idx="2">
                  <c:v>448.4706982421875</c:v>
                </c:pt>
                <c:pt idx="3">
                  <c:v>1801.57</c:v>
                </c:pt>
                <c:pt idx="4">
                  <c:v>2654.908486328125</c:v>
                </c:pt>
                <c:pt idx="5">
                  <c:v>3597.0542089843748</c:v>
                </c:pt>
                <c:pt idx="6">
                  <c:v>1486.062054989158</c:v>
                </c:pt>
                <c:pt idx="7">
                  <c:v>2136.66015625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76320"/>
        <c:axId val="562778000"/>
      </c:barChart>
      <c:catAx>
        <c:axId val="56277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78000"/>
        <c:crosses val="autoZero"/>
        <c:auto val="1"/>
        <c:lblAlgn val="ctr"/>
        <c:lblOffset val="100"/>
        <c:noMultiLvlLbl val="0"/>
      </c:catAx>
      <c:valAx>
        <c:axId val="562778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763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data!$C$168</c:f>
              <c:strCache>
                <c:ptCount val="1"/>
                <c:pt idx="0">
                  <c:v>ASF</c:v>
                </c:pt>
              </c:strCache>
            </c:strRef>
          </c:tx>
          <c:marker>
            <c:symbol val="none"/>
          </c:marker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data!$C$169:$C$176</c:f>
              <c:numCache>
                <c:formatCode>0.0%</c:formatCode>
                <c:ptCount val="8"/>
                <c:pt idx="0">
                  <c:v>4.2850024912805179E-2</c:v>
                </c:pt>
                <c:pt idx="1">
                  <c:v>6.5149136577708003E-2</c:v>
                </c:pt>
                <c:pt idx="2">
                  <c:v>4.4993735049550065E-2</c:v>
                </c:pt>
                <c:pt idx="3">
                  <c:v>0.14648586707410235</c:v>
                </c:pt>
                <c:pt idx="4">
                  <c:v>0.20397167487684728</c:v>
                </c:pt>
                <c:pt idx="5">
                  <c:v>0.20597179983411668</c:v>
                </c:pt>
                <c:pt idx="6">
                  <c:v>0.14301525812317178</c:v>
                </c:pt>
                <c:pt idx="7">
                  <c:v>0.15005534433803358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780240"/>
        <c:axId val="562779680"/>
      </c:lineChart>
      <c:catAx>
        <c:axId val="56278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79680"/>
        <c:crosses val="autoZero"/>
        <c:auto val="1"/>
        <c:lblAlgn val="ctr"/>
        <c:lblOffset val="100"/>
        <c:noMultiLvlLbl val="0"/>
      </c:catAx>
      <c:valAx>
        <c:axId val="562779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802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data!$E$234:$E$242</c:f>
              <c:numCache>
                <c:formatCode>General</c:formatCode>
                <c:ptCount val="9"/>
                <c:pt idx="1">
                  <c:v>7745</c:v>
                </c:pt>
                <c:pt idx="2">
                  <c:v>6366</c:v>
                </c:pt>
                <c:pt idx="3">
                  <c:v>16270</c:v>
                </c:pt>
                <c:pt idx="4">
                  <c:v>13772</c:v>
                </c:pt>
                <c:pt idx="5">
                  <c:v>13439</c:v>
                </c:pt>
                <c:pt idx="6">
                  <c:v>13782</c:v>
                </c:pt>
                <c:pt idx="7">
                  <c:v>20584</c:v>
                </c:pt>
                <c:pt idx="8">
                  <c:v>30739</c:v>
                </c:pt>
              </c:numCache>
            </c:numRef>
          </c:val>
        </c:ser>
        <c:ser>
          <c:idx val="1"/>
          <c:order val="1"/>
          <c:tx>
            <c:strRef>
              <c:f>data!$F$233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data!$F$234:$F$242</c:f>
              <c:numCache>
                <c:formatCode>General</c:formatCode>
                <c:ptCount val="9"/>
                <c:pt idx="1">
                  <c:v>86406</c:v>
                </c:pt>
                <c:pt idx="2">
                  <c:v>86010</c:v>
                </c:pt>
                <c:pt idx="3">
                  <c:v>184821</c:v>
                </c:pt>
                <c:pt idx="4">
                  <c:v>177994</c:v>
                </c:pt>
                <c:pt idx="5">
                  <c:v>124754</c:v>
                </c:pt>
                <c:pt idx="6">
                  <c:v>122536</c:v>
                </c:pt>
                <c:pt idx="7">
                  <c:v>142425</c:v>
                </c:pt>
                <c:pt idx="8">
                  <c:v>203901</c:v>
                </c:pt>
              </c:numCache>
            </c:numRef>
          </c:val>
        </c:ser>
        <c:ser>
          <c:idx val="2"/>
          <c:order val="2"/>
          <c:tx>
            <c:strRef>
              <c:f>data!$G$233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data!$G$234:$G$242</c:f>
              <c:numCache>
                <c:formatCode>General</c:formatCode>
                <c:ptCount val="9"/>
                <c:pt idx="1">
                  <c:v>4014</c:v>
                </c:pt>
                <c:pt idx="2">
                  <c:v>2548</c:v>
                </c:pt>
                <c:pt idx="3">
                  <c:v>8779</c:v>
                </c:pt>
                <c:pt idx="4">
                  <c:v>5236</c:v>
                </c:pt>
                <c:pt idx="5">
                  <c:v>7258</c:v>
                </c:pt>
                <c:pt idx="6">
                  <c:v>8039</c:v>
                </c:pt>
                <c:pt idx="7">
                  <c:v>13983</c:v>
                </c:pt>
                <c:pt idx="8">
                  <c:v>20779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783040"/>
        <c:axId val="562784720"/>
      </c:barChart>
      <c:catAx>
        <c:axId val="56278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84720"/>
        <c:crosses val="autoZero"/>
        <c:auto val="1"/>
        <c:lblAlgn val="ctr"/>
        <c:lblOffset val="100"/>
        <c:noMultiLvlLbl val="0"/>
      </c:catAx>
      <c:valAx>
        <c:axId val="5627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8304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Summary_data!$E$20</c:f>
              <c:strCache>
                <c:ptCount val="1"/>
                <c:pt idx="0">
                  <c:v>ASF</c:v>
                </c:pt>
              </c:strCache>
            </c:strRef>
          </c:tx>
          <c:invertIfNegative val="0"/>
          <c:cat>
            <c:strRef>
              <c:f>Summary_data!$C$21:$C$29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Summary_data!$E$21:$E$29</c:f>
              <c:numCache>
                <c:formatCode>_(* #,##0.0_);_(* \(#,##0.0\);_(* "-"??_);_(@_)</c:formatCode>
                <c:ptCount val="9"/>
                <c:pt idx="0">
                  <c:v>0</c:v>
                </c:pt>
                <c:pt idx="1">
                  <c:v>0.30386999999999997</c:v>
                </c:pt>
                <c:pt idx="2">
                  <c:v>0.47285700000000003</c:v>
                </c:pt>
                <c:pt idx="3">
                  <c:v>0.101671</c:v>
                </c:pt>
                <c:pt idx="4">
                  <c:v>0.36860900000000002</c:v>
                </c:pt>
                <c:pt idx="5">
                  <c:v>0.846248</c:v>
                </c:pt>
                <c:pt idx="6">
                  <c:v>0.67360799999999998</c:v>
                </c:pt>
                <c:pt idx="7">
                  <c:v>1.1101460000000001</c:v>
                </c:pt>
                <c:pt idx="8">
                  <c:v>2.0008599999999999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87520"/>
        <c:axId val="562786960"/>
      </c:barChart>
      <c:catAx>
        <c:axId val="56278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86960"/>
        <c:crosses val="autoZero"/>
        <c:auto val="1"/>
        <c:lblAlgn val="ctr"/>
        <c:lblOffset val="100"/>
        <c:noMultiLvlLbl val="0"/>
      </c:catAx>
      <c:valAx>
        <c:axId val="562786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875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data!$D$156</c:f>
              <c:strCache>
                <c:ptCount val="1"/>
                <c:pt idx="0">
                  <c:v>CDDIS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data!$A$157:$A$164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data!$D$157:$D$164</c:f>
              <c:numCache>
                <c:formatCode>_(* #,##0.00_);_(* \(#,##0.00\);_(* "-"??_);_(@_)</c:formatCode>
                <c:ptCount val="8"/>
                <c:pt idx="3">
                  <c:v>6.03</c:v>
                </c:pt>
                <c:pt idx="4">
                  <c:v>6.74</c:v>
                </c:pt>
                <c:pt idx="5">
                  <c:v>7.9962792968749996</c:v>
                </c:pt>
                <c:pt idx="6">
                  <c:v>11.422000000000001</c:v>
                </c:pt>
                <c:pt idx="7">
                  <c:v>13.209765624999999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91440"/>
        <c:axId val="562789760"/>
      </c:barChart>
      <c:catAx>
        <c:axId val="56279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89760"/>
        <c:crosses val="autoZero"/>
        <c:auto val="1"/>
        <c:lblAlgn val="ctr"/>
        <c:lblOffset val="100"/>
        <c:noMultiLvlLbl val="0"/>
      </c:catAx>
      <c:valAx>
        <c:axId val="562789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5627914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13</xdr:row>
      <xdr:rowOff>21693</xdr:rowOff>
    </xdr:from>
    <xdr:to>
      <xdr:col>3</xdr:col>
      <xdr:colOff>1301749</xdr:colOff>
      <xdr:row>22</xdr:row>
      <xdr:rowOff>10583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GESDISC Yearly Percentage of Web Users  Downloading Data</a:t>
          </a:r>
          <a:endParaRPr lang="en-US" sz="16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GESDISC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GHRC Yearly Percentage of Web Users  Downloading Data</a:t>
          </a:r>
          <a:endParaRPr lang="en-US" sz="16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GHRC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LPDAAC Yearly Percentage of Web Users  Downloading Data</a:t>
          </a:r>
          <a:endParaRPr lang="en-US" sz="16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LPDAAC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ASDC Yearly Percentage of Web Users  Downloading Data</a:t>
          </a:r>
          <a:endParaRPr lang="en-US" sz="16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MODAPS Yearly Percentage of Web Users  Downloading Data</a:t>
          </a:r>
          <a:endParaRPr lang="en-US" sz="16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MODAPS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NSIDC Yearly Percentage of Web Users  Downloading Data</a:t>
          </a:r>
          <a:endParaRPr lang="en-US" sz="160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NSIDC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169334</xdr:colOff>
      <xdr:row>10</xdr:row>
      <xdr:rowOff>74084</xdr:rowOff>
    </xdr:from>
    <xdr:to>
      <xdr:col>9</xdr:col>
      <xdr:colOff>784215</xdr:colOff>
      <xdr:row>11</xdr:row>
      <xdr:rowOff>173379</xdr:rowOff>
    </xdr:to>
    <xdr:sp macro="" textlink="">
      <xdr:nvSpPr>
        <xdr:cNvPr id="6" name="TextBox 1"/>
        <xdr:cNvSpPr txBox="1"/>
      </xdr:nvSpPr>
      <xdr:spPr>
        <a:xfrm>
          <a:off x="8964084" y="2910417"/>
          <a:ext cx="1577964" cy="33212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400" b="1"/>
            <a:t>Data Not Available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0.44156</cdr:x>
      <cdr:y>0.36544</cdr:y>
    </cdr:from>
    <cdr:to>
      <cdr:x>0.7015</cdr:x>
      <cdr:y>0.48212</cdr:y>
    </cdr:to>
    <cdr:sp macro="" textlink="">
      <cdr:nvSpPr>
        <cdr:cNvPr id="3" name="TextBox 2"/>
        <cdr:cNvSpPr txBox="1"/>
      </cdr:nvSpPr>
      <cdr:spPr>
        <a:xfrm xmlns:a="http://schemas.openxmlformats.org/drawingml/2006/main" rot="19720269">
          <a:off x="2680533" y="1040177"/>
          <a:ext cx="1577964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OB.DAAC Yearly Percentage of Web Users  Downloading Data</a:t>
          </a:r>
          <a:endParaRPr lang="en-US" sz="1600"/>
        </a:p>
      </cdr:txBody>
    </cdr:sp>
  </cdr:relSizeAnchor>
  <cdr:relSizeAnchor xmlns:cdr="http://schemas.openxmlformats.org/drawingml/2006/chartDrawing">
    <cdr:from>
      <cdr:x>0.43076</cdr:x>
      <cdr:y>0.42129</cdr:y>
    </cdr:from>
    <cdr:to>
      <cdr:x>0.7111</cdr:x>
      <cdr:y>0.53752</cdr:y>
    </cdr:to>
    <cdr:sp macro="" textlink="">
      <cdr:nvSpPr>
        <cdr:cNvPr id="4" name="TextBox 1"/>
        <cdr:cNvSpPr txBox="1"/>
      </cdr:nvSpPr>
      <cdr:spPr>
        <a:xfrm xmlns:a="http://schemas.openxmlformats.org/drawingml/2006/main" rot="19720269">
          <a:off x="2552960" y="1203833"/>
          <a:ext cx="1661500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OB.DAAC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  <cdr:relSizeAnchor xmlns:cdr="http://schemas.openxmlformats.org/drawingml/2006/chartDrawing">
    <cdr:from>
      <cdr:x>0.37986</cdr:x>
      <cdr:y>0.44104</cdr:y>
    </cdr:from>
    <cdr:to>
      <cdr:x>0.65783</cdr:x>
      <cdr:y>0.55727</cdr:y>
    </cdr:to>
    <cdr:sp macro="" textlink="">
      <cdr:nvSpPr>
        <cdr:cNvPr id="5" name="TextBox 1"/>
        <cdr:cNvSpPr txBox="1"/>
      </cdr:nvSpPr>
      <cdr:spPr>
        <a:xfrm xmlns:a="http://schemas.openxmlformats.org/drawingml/2006/main" rot="19720269">
          <a:off x="2307567" y="1260283"/>
          <a:ext cx="1688620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ASDC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ORNL Yearly Percentage of Web Users  Downloading Data</a:t>
          </a:r>
          <a:endParaRPr lang="en-US" sz="1600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ORNL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PO.DAAC Yearly Percentage of Web Users  Downloading Data</a:t>
          </a:r>
          <a:endParaRPr lang="en-US" sz="1600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PO.DAAC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SEDAC Yearly Percentage of Web Users  Downloading Data</a:t>
          </a:r>
          <a:endParaRPr lang="en-US" sz="1600"/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SEDAC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523875</xdr:colOff>
      <xdr:row>162</xdr:row>
      <xdr:rowOff>152400</xdr:rowOff>
    </xdr:from>
    <xdr:to>
      <xdr:col>26</xdr:col>
      <xdr:colOff>257175</xdr:colOff>
      <xdr:row>180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0.25811</cdr:x>
      <cdr:y>0.02457</cdr:y>
    </cdr:from>
    <cdr:to>
      <cdr:x>0.91757</cdr:x>
      <cdr:y>0.15243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19275" y="69858"/>
          <a:ext cx="4648217" cy="363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auto" latinLnBrk="0" hangingPunct="1"/>
          <a:r>
            <a:rPr lang="en-US" sz="1600" b="1" i="0" baseline="0">
              <a:effectLst/>
              <a:latin typeface="+mn-lt"/>
              <a:ea typeface="+mn-ea"/>
              <a:cs typeface="+mn-cs"/>
            </a:rPr>
            <a:t>Yearly Percentage of Web Users  Downloading Data</a:t>
          </a:r>
          <a:endParaRPr lang="en-US" sz="1600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13</xdr:row>
      <xdr:rowOff>21693</xdr:rowOff>
    </xdr:from>
    <xdr:to>
      <xdr:col>3</xdr:col>
      <xdr:colOff>1301749</xdr:colOff>
      <xdr:row>22</xdr:row>
      <xdr:rowOff>10583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ASF Yearly Percentage of Web Users  Downloading Data</a:t>
          </a:r>
          <a:endParaRPr lang="en-US" sz="16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ASF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13</xdr:row>
      <xdr:rowOff>21693</xdr:rowOff>
    </xdr:from>
    <xdr:to>
      <xdr:col>3</xdr:col>
      <xdr:colOff>1301749</xdr:colOff>
      <xdr:row>22</xdr:row>
      <xdr:rowOff>10583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CDDIS Yearly Percentage of Web Users  Downloading Data</a:t>
          </a:r>
          <a:endParaRPr lang="en-US" sz="16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CDDIS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7"/>
  <sheetViews>
    <sheetView zoomScale="70" zoomScaleNormal="70" workbookViewId="0">
      <selection activeCell="D12" sqref="D12"/>
    </sheetView>
  </sheetViews>
  <sheetFormatPr defaultColWidth="11.42578125" defaultRowHeight="12.75" x14ac:dyDescent="0.2"/>
  <cols>
    <col min="1" max="1" width="122.7109375" customWidth="1"/>
    <col min="2" max="2" width="8.140625" customWidth="1"/>
    <col min="3" max="3" width="0.140625" hidden="1" customWidth="1"/>
  </cols>
  <sheetData>
    <row r="1" spans="1:1" ht="259.5" x14ac:dyDescent="0.2">
      <c r="A1" s="96" t="s">
        <v>110</v>
      </c>
    </row>
    <row r="2" spans="1:1" x14ac:dyDescent="0.2">
      <c r="A2" s="93"/>
    </row>
    <row r="3" spans="1:1" s="94" customFormat="1" ht="168.75" customHeight="1" x14ac:dyDescent="0.2">
      <c r="A3" s="98" t="s">
        <v>109</v>
      </c>
    </row>
    <row r="4" spans="1:1" ht="27" customHeight="1" x14ac:dyDescent="0.2">
      <c r="A4" s="97" t="s">
        <v>111</v>
      </c>
    </row>
    <row r="7" spans="1:1" x14ac:dyDescent="0.2">
      <c r="A7" s="95"/>
    </row>
  </sheetData>
  <pageMargins left="0.75" right="0.75" top="1" bottom="1" header="0.5" footer="0.5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1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127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CONCATENATE(data!$I$2, " Distribution and User Trends (Oct 2014 - Sep 2015)")</f>
        <v>NSIDC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Summary_data!$C$11</f>
        <v>NSIDC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Summary_data!$D$11</f>
        <v>602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Summary_data!G$11</f>
        <v>521036</v>
      </c>
      <c r="F5" s="139" t="s">
        <v>102</v>
      </c>
      <c r="G5" s="148">
        <f>data!$I$15</f>
        <v>70.647366000000005</v>
      </c>
      <c r="H5" s="129"/>
      <c r="I5" s="128">
        <f>(data!$I$15-data!$I$17)/data!$I$17</f>
        <v>4.3068509256459817E-2</v>
      </c>
      <c r="J5" s="130">
        <f>data!$I$16</f>
        <v>5.8872805000000001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>
        <f>Summary_data!H$11</f>
        <v>729565</v>
      </c>
      <c r="F6" s="121"/>
      <c r="G6" s="149"/>
      <c r="H6" s="115"/>
      <c r="I6" s="117"/>
      <c r="J6" s="124"/>
      <c r="K6" s="109"/>
    </row>
    <row r="7" spans="1:11" ht="18" customHeight="1" thickBot="1" x14ac:dyDescent="0.25">
      <c r="B7" s="57" t="s">
        <v>3</v>
      </c>
      <c r="C7" s="101" t="str">
        <f>Summary_data!T16</f>
        <v>16,428.2 GB/day</v>
      </c>
      <c r="D7" s="101" t="str">
        <f>CONCATENATE(FIXED(1024*Summary_data!$K$11,1), " GB/day")</f>
        <v>168.3 GB/day</v>
      </c>
      <c r="F7" s="111" t="s">
        <v>95</v>
      </c>
      <c r="G7" s="150">
        <f>data!$I$67</f>
        <v>201.59095327375263</v>
      </c>
      <c r="H7" s="115"/>
      <c r="I7" s="117">
        <f>(data!$I$67-data!$I$69)/data!$I$69</f>
        <v>0.18667108167290955</v>
      </c>
      <c r="J7" s="124">
        <f>data!$I$68</f>
        <v>16.799246106146054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4" t="str">
        <f>CONCATENATE(FIXED(Summary_data!$L$11,1), " TB")</f>
        <v>177.0 TB</v>
      </c>
      <c r="F8" s="121"/>
      <c r="G8" s="151"/>
      <c r="H8" s="115"/>
      <c r="I8" s="117"/>
      <c r="J8" s="124"/>
      <c r="K8" s="109"/>
    </row>
    <row r="9" spans="1:11" ht="18" customHeight="1" thickBot="1" x14ac:dyDescent="0.25">
      <c r="B9" s="57" t="s">
        <v>5</v>
      </c>
      <c r="C9" s="100" t="str">
        <f>Summary_data!T18</f>
        <v>1,423.4 M</v>
      </c>
      <c r="D9" s="103" t="str">
        <f>CONCATENATE(FIXED(Summary_data!$O$11,1), " M")</f>
        <v>70.6 M</v>
      </c>
      <c r="F9" s="111" t="s">
        <v>90</v>
      </c>
      <c r="G9" s="113">
        <f>data!$I$120</f>
        <v>26284</v>
      </c>
      <c r="H9" s="115"/>
      <c r="I9" s="117">
        <f>(data!$I$120-data!$I$121)/data!$I$121</f>
        <v>0.27104792301368535</v>
      </c>
      <c r="J9" s="119">
        <f>data!$I$119</f>
        <v>2954.5</v>
      </c>
      <c r="K9" s="109"/>
    </row>
    <row r="10" spans="1:11" ht="18" customHeight="1" thickBot="1" x14ac:dyDescent="0.25">
      <c r="B10" s="58" t="s">
        <v>6</v>
      </c>
      <c r="C10" s="101" t="str">
        <f>Summary_data!T19</f>
        <v>32,917.5 GB/day</v>
      </c>
      <c r="D10" s="103" t="str">
        <f>CONCATENATE(FIXED(1024*Summary_data!$Q$11,1), " GB/day")</f>
        <v>565.6 GB/day</v>
      </c>
      <c r="F10" s="121"/>
      <c r="G10" s="146"/>
      <c r="H10" s="115"/>
      <c r="I10" s="117"/>
      <c r="J10" s="119"/>
      <c r="K10" s="109"/>
    </row>
    <row r="11" spans="1:11" ht="18" customHeight="1" x14ac:dyDescent="0.2">
      <c r="E11" s="5"/>
      <c r="F11" s="111" t="s">
        <v>101</v>
      </c>
      <c r="G11" s="113">
        <f>data!$I$196</f>
        <v>505990</v>
      </c>
      <c r="H11" s="115"/>
      <c r="I11" s="117">
        <f>(data!$I$196-data!$I$197)/data!$I$197</f>
        <v>0.13239174367157305</v>
      </c>
      <c r="J11" s="119">
        <f>data!$I$195</f>
        <v>45533.333333333336</v>
      </c>
      <c r="K11" s="109"/>
    </row>
    <row r="12" spans="1:11" ht="18" customHeight="1" thickBot="1" x14ac:dyDescent="0.25">
      <c r="F12" s="112"/>
      <c r="G12" s="147"/>
      <c r="H12" s="116"/>
      <c r="I12" s="118"/>
      <c r="J12" s="120"/>
      <c r="K12" s="11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{850A6733-3AB0-4346-9ABC-67A6745231DA}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{4BFDCF8C-F2A6-4140-881B-4C3DED9BBEF1}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{81937DFB-C95E-F149-AAA2-3CAD0E58AF94}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0A6733-3AB0-4346-9ABC-67A6745231DA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4BFDCF8C-F2A6-4140-881B-4C3DED9BBEF1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1937DFB-C95E-F149-AAA2-3CAD0E58AF9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data!I55:I66</xm:f>
              <xm:sqref>K7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data!I3:I14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data!I106:I117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data!I182:I193</xm:f>
              <xm:sqref>K11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1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128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CONCATENATE(data!$J$2, " Distribution and User Trends (Oct 2014 - Sep 2015)")</f>
        <v>OB.DAAC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Summary_data!$C$12</f>
        <v>OB.DAAC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Summary_data!$D$12</f>
        <v>176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Summary_data!G$12</f>
        <v>38723</v>
      </c>
      <c r="F5" s="139" t="s">
        <v>102</v>
      </c>
      <c r="G5" s="148">
        <f>data!$J$15</f>
        <v>56.956517999999996</v>
      </c>
      <c r="H5" s="129"/>
      <c r="I5" s="128">
        <f>(data!$J$15-data!$J$17)/data!$J$17</f>
        <v>1.073840442593927</v>
      </c>
      <c r="J5" s="130">
        <f>data!$J$16</f>
        <v>4.7463764999999993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 t="s">
        <v>104</v>
      </c>
      <c r="F6" s="121"/>
      <c r="G6" s="149"/>
      <c r="H6" s="115"/>
      <c r="I6" s="117"/>
      <c r="J6" s="124"/>
      <c r="K6" s="109"/>
    </row>
    <row r="7" spans="1:11" ht="18" customHeight="1" thickBot="1" x14ac:dyDescent="0.25">
      <c r="B7" s="57" t="s">
        <v>3</v>
      </c>
      <c r="C7" s="103" t="str">
        <f>Summary_data!T16</f>
        <v>16,428.2 GB/day</v>
      </c>
      <c r="D7" s="103" t="s">
        <v>104</v>
      </c>
      <c r="F7" s="111" t="s">
        <v>95</v>
      </c>
      <c r="G7" s="150">
        <f>data!$J$67</f>
        <v>1191.0308301382825</v>
      </c>
      <c r="H7" s="115"/>
      <c r="I7" s="117">
        <f>(data!$J$67-data!$J$69)/data!$J$69</f>
        <v>1.9447478103223228</v>
      </c>
      <c r="J7" s="124">
        <f>data!$J$68</f>
        <v>99.2525691781902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3" t="s">
        <v>104</v>
      </c>
      <c r="F8" s="121"/>
      <c r="G8" s="151"/>
      <c r="H8" s="115"/>
      <c r="I8" s="117"/>
      <c r="J8" s="124"/>
      <c r="K8" s="109"/>
    </row>
    <row r="9" spans="1:11" ht="18" customHeight="1" thickBot="1" x14ac:dyDescent="0.25">
      <c r="B9" s="57" t="s">
        <v>5</v>
      </c>
      <c r="C9" s="100" t="str">
        <f>Summary_data!T18</f>
        <v>1,423.4 M</v>
      </c>
      <c r="D9" s="103" t="str">
        <f>CONCATENATE(FIXED(Summary_data!$O$12,1), " M")</f>
        <v>57.0 M</v>
      </c>
      <c r="F9" s="111" t="s">
        <v>90</v>
      </c>
      <c r="G9" s="113">
        <f>data!$J$120</f>
        <v>38723</v>
      </c>
      <c r="H9" s="115"/>
      <c r="I9" s="117">
        <f>(data!$J$120-data!$J$121)/data!$J$121</f>
        <v>0.16184103933511357</v>
      </c>
      <c r="J9" s="119">
        <f>data!$J$119</f>
        <v>4304.5</v>
      </c>
      <c r="K9" s="109"/>
    </row>
    <row r="10" spans="1:11" ht="18" customHeight="1" thickBot="1" x14ac:dyDescent="0.25">
      <c r="B10" s="58" t="s">
        <v>6</v>
      </c>
      <c r="C10" s="103" t="str">
        <f>Summary_data!T19</f>
        <v>32,917.5 GB/day</v>
      </c>
      <c r="D10" s="103" t="str">
        <f>CONCATENATE(FIXED(1024*Summary_data!$Q$12,1), " GB/day")</f>
        <v>3,341.4 GB/day</v>
      </c>
      <c r="F10" s="121"/>
      <c r="G10" s="146"/>
      <c r="H10" s="115"/>
      <c r="I10" s="117"/>
      <c r="J10" s="119"/>
      <c r="K10" s="109"/>
    </row>
    <row r="11" spans="1:11" ht="18" customHeight="1" x14ac:dyDescent="0.2">
      <c r="E11" s="5"/>
      <c r="F11" s="111" t="s">
        <v>101</v>
      </c>
      <c r="G11" s="154"/>
      <c r="H11" s="156"/>
      <c r="I11" s="117"/>
      <c r="J11" s="158"/>
      <c r="K11" s="152"/>
    </row>
    <row r="12" spans="1:11" ht="18" customHeight="1" thickBot="1" x14ac:dyDescent="0.25">
      <c r="F12" s="112"/>
      <c r="G12" s="155"/>
      <c r="H12" s="157"/>
      <c r="I12" s="118"/>
      <c r="J12" s="159"/>
      <c r="K12" s="153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{DFB4E3C7-C8D6-1B4C-B5B0-9A86C4FA35E4}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{9854F9D8-D821-9945-A413-6E3862CED3F9}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{EE4481CB-9800-7B40-9A49-26DB090C9FF4}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B4E3C7-C8D6-1B4C-B5B0-9A86C4FA35E4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9854F9D8-D821-9945-A413-6E3862CED3F9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EE4481CB-9800-7B40-9A49-26DB090C9FF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data!J106:J117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data!J3:J14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data!J55:J66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1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129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CONCATENATE(data!$K$2, " Distribution and User Trends (Oct 2014 - Sep 2015)")</f>
        <v>ORNL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Summary_data!$C$13</f>
        <v>ORNL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Summary_data!$D$13</f>
        <v>1187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Summary_data!G$13</f>
        <v>42435</v>
      </c>
      <c r="F5" s="139" t="s">
        <v>102</v>
      </c>
      <c r="G5" s="148">
        <f>data!$K$15</f>
        <v>13.084823000000002</v>
      </c>
      <c r="H5" s="129"/>
      <c r="I5" s="128">
        <f>(data!$K$15-data!$K$17)/data!$K$17</f>
        <v>-3.8419853690864071E-2</v>
      </c>
      <c r="J5" s="130">
        <f>data!$K$16</f>
        <v>1.0904019166666667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>
        <f>Summary_data!H$13</f>
        <v>14071</v>
      </c>
      <c r="F6" s="121"/>
      <c r="G6" s="149"/>
      <c r="H6" s="115"/>
      <c r="I6" s="117"/>
      <c r="J6" s="124"/>
      <c r="K6" s="109"/>
    </row>
    <row r="7" spans="1:11" ht="18" customHeight="1" thickBot="1" x14ac:dyDescent="0.25">
      <c r="B7" s="57" t="s">
        <v>3</v>
      </c>
      <c r="C7" s="101" t="str">
        <f>Summary_data!T16</f>
        <v>16,428.2 GB/day</v>
      </c>
      <c r="D7" s="101" t="str">
        <f>CONCATENATE(FIXED(1024*Summary_data!$K$13,1), " GB/day")</f>
        <v>15.6 GB/day</v>
      </c>
      <c r="F7" s="111" t="s">
        <v>95</v>
      </c>
      <c r="G7" s="150">
        <f>data!$K$67</f>
        <v>20.427300843186408</v>
      </c>
      <c r="H7" s="115"/>
      <c r="I7" s="117">
        <f>(data!$K$67-data!$K$69)/data!$K$69</f>
        <v>-5.0368317483577812E-2</v>
      </c>
      <c r="J7" s="124">
        <f>data!$K$68</f>
        <v>1.702275070265534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4" t="str">
        <f>CONCATENATE(FIXED(Summary_data!$L$13,1), " TB")</f>
        <v>183.4 TB</v>
      </c>
      <c r="F8" s="121"/>
      <c r="G8" s="151"/>
      <c r="H8" s="115"/>
      <c r="I8" s="117"/>
      <c r="J8" s="124"/>
      <c r="K8" s="109"/>
    </row>
    <row r="9" spans="1:11" ht="18" customHeight="1" thickBot="1" x14ac:dyDescent="0.25">
      <c r="B9" s="57" t="s">
        <v>5</v>
      </c>
      <c r="C9" s="100" t="str">
        <f>Summary_data!T18</f>
        <v>1,423.4 M</v>
      </c>
      <c r="D9" s="103" t="str">
        <f>CONCATENATE(FIXED(Summary_data!$O$13,1), " M")</f>
        <v>13.1 M</v>
      </c>
      <c r="F9" s="111" t="s">
        <v>90</v>
      </c>
      <c r="G9" s="113">
        <f>data!$K$120</f>
        <v>35765</v>
      </c>
      <c r="H9" s="115"/>
      <c r="I9" s="117">
        <f>(data!$K$120-data!$K$121)/data!$K$121</f>
        <v>-3.3743988761009348E-2</v>
      </c>
      <c r="J9" s="119">
        <f>data!$K$119</f>
        <v>3733.3333333333335</v>
      </c>
      <c r="K9" s="109"/>
    </row>
    <row r="10" spans="1:11" ht="18" customHeight="1" thickBot="1" x14ac:dyDescent="0.25">
      <c r="B10" s="58" t="s">
        <v>6</v>
      </c>
      <c r="C10" s="103" t="str">
        <f>Summary_data!T19</f>
        <v>32,917.5 GB/day</v>
      </c>
      <c r="D10" s="103" t="str">
        <f>CONCATENATE(FIXED(1024*Summary_data!$Q$13,1), " GB/day")</f>
        <v>57.3 GB/day</v>
      </c>
      <c r="F10" s="121"/>
      <c r="G10" s="146"/>
      <c r="H10" s="115"/>
      <c r="I10" s="117"/>
      <c r="J10" s="119"/>
      <c r="K10" s="109"/>
    </row>
    <row r="11" spans="1:11" ht="18" customHeight="1" x14ac:dyDescent="0.2">
      <c r="E11" s="5"/>
      <c r="F11" s="111" t="s">
        <v>101</v>
      </c>
      <c r="G11" s="113">
        <f>data!$K$196</f>
        <v>10766</v>
      </c>
      <c r="H11" s="115"/>
      <c r="I11" s="117">
        <f>(data!$K$196-data!$K$197)/data!$K$197</f>
        <v>-0.24049382716049383</v>
      </c>
      <c r="J11" s="119">
        <f>data!$K$195</f>
        <v>930.16666666666663</v>
      </c>
      <c r="K11" s="109"/>
    </row>
    <row r="12" spans="1:11" ht="18" customHeight="1" thickBot="1" x14ac:dyDescent="0.25">
      <c r="F12" s="112"/>
      <c r="G12" s="147"/>
      <c r="H12" s="116"/>
      <c r="I12" s="118"/>
      <c r="J12" s="120"/>
      <c r="K12" s="11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num" val="-0.01"/>
        <cfvo type="num" val="0.0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{78E45AA7-D7B0-BD47-A9AD-76B6AB9DA130}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{E8679BD3-4BC0-864E-9970-FC6444C28B48}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{3E251777-48CB-6041-B959-26447995F755}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-0.01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E45AA7-D7B0-BD47-A9AD-76B6AB9DA130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E8679BD3-4BC0-864E-9970-FC6444C28B48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3E251777-48CB-6041-B959-26447995F755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data!K182:K193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data!K106:K117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data!K3:K14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data!K55:K66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tabSelected="1" zoomScale="70" zoomScaleNormal="70" zoomScalePageLayoutView="90" workbookViewId="0">
      <selection activeCell="B1" sqref="B1:K32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130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CONCATENATE(data!$L$2, " Distribution and User Trends (Oct 2014 - Sep 2015)")</f>
        <v>PO.DAAC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Summary_data!$C$14</f>
        <v>PO.DAAC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Summary_data!$D$14</f>
        <v>984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Summary_data!G$14</f>
        <v>47489</v>
      </c>
      <c r="F5" s="139" t="s">
        <v>102</v>
      </c>
      <c r="G5" s="148">
        <f>data!$L$15</f>
        <v>77.176446999999996</v>
      </c>
      <c r="H5" s="129"/>
      <c r="I5" s="128">
        <f>(data!$L$15-data!$L$17)/data!$L$17</f>
        <v>8.2979923184590132E-2</v>
      </c>
      <c r="J5" s="130">
        <f>data!$L$16</f>
        <v>6.431370583333333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>
        <f>Summary_data!H$14</f>
        <v>37165</v>
      </c>
      <c r="F6" s="121"/>
      <c r="G6" s="149"/>
      <c r="H6" s="115"/>
      <c r="I6" s="117"/>
      <c r="J6" s="124"/>
      <c r="K6" s="109"/>
    </row>
    <row r="7" spans="1:11" ht="18" customHeight="1" thickBot="1" x14ac:dyDescent="0.25">
      <c r="B7" s="57" t="s">
        <v>3</v>
      </c>
      <c r="C7" s="101" t="str">
        <f>Summary_data!T16</f>
        <v>16,428.2 GB/day</v>
      </c>
      <c r="D7" s="101" t="str">
        <f>CONCATENATE(FIXED(1024*Summary_data!$K$14,1), " GB/day")</f>
        <v>94.7 GB/day</v>
      </c>
      <c r="F7" s="111" t="s">
        <v>95</v>
      </c>
      <c r="G7" s="150">
        <f>data!$L$67</f>
        <v>300.98538081447828</v>
      </c>
      <c r="H7" s="115"/>
      <c r="I7" s="117">
        <f>(data!$L$67-data!$L$69)/data!$L$69</f>
        <v>0.45327887714922072</v>
      </c>
      <c r="J7" s="124">
        <f>data!$L$68</f>
        <v>25.08211506787319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4" t="str">
        <f>CONCATENATE(FIXED(Summary_data!$L$14,1), " TB")</f>
        <v>89.6 TB</v>
      </c>
      <c r="F8" s="121"/>
      <c r="G8" s="151"/>
      <c r="H8" s="115"/>
      <c r="I8" s="117"/>
      <c r="J8" s="124"/>
      <c r="K8" s="109"/>
    </row>
    <row r="9" spans="1:11" ht="18" customHeight="1" thickBot="1" x14ac:dyDescent="0.25">
      <c r="B9" s="57" t="s">
        <v>5</v>
      </c>
      <c r="C9" s="100" t="str">
        <f>Summary_data!T18</f>
        <v>1,423.4 M</v>
      </c>
      <c r="D9" s="103" t="str">
        <f>CONCATENATE(FIXED(Summary_data!$O$14,1), " M")</f>
        <v>77.2 M</v>
      </c>
      <c r="F9" s="111" t="s">
        <v>90</v>
      </c>
      <c r="G9" s="113">
        <f>data!$L$120</f>
        <v>31220</v>
      </c>
      <c r="H9" s="115"/>
      <c r="I9" s="117">
        <f>(data!$L$120-data!$L$121)/data!$L$121</f>
        <v>-9.6617378975086085E-2</v>
      </c>
      <c r="J9" s="119">
        <f>data!$L$119</f>
        <v>3551.0833333333335</v>
      </c>
      <c r="K9" s="109"/>
    </row>
    <row r="10" spans="1:11" ht="18" customHeight="1" thickBot="1" x14ac:dyDescent="0.25">
      <c r="B10" s="58" t="s">
        <v>6</v>
      </c>
      <c r="C10" s="103" t="str">
        <f>Summary_data!T19</f>
        <v>32,917.5 GB/day</v>
      </c>
      <c r="D10" s="103" t="str">
        <f>CONCATENATE(FIXED(1024*Summary_data!$Q$14,1), " GB/day")</f>
        <v>844.4 GB/day</v>
      </c>
      <c r="F10" s="121"/>
      <c r="G10" s="146"/>
      <c r="H10" s="115"/>
      <c r="I10" s="117"/>
      <c r="J10" s="119"/>
      <c r="K10" s="109"/>
    </row>
    <row r="11" spans="1:11" ht="18" customHeight="1" x14ac:dyDescent="0.2">
      <c r="E11" s="5"/>
      <c r="F11" s="111" t="s">
        <v>101</v>
      </c>
      <c r="G11" s="113">
        <f>data!$L$196</f>
        <v>23399</v>
      </c>
      <c r="H11" s="115"/>
      <c r="I11" s="117">
        <f>(data!$L$196-data!$L$197)/data!$L$197</f>
        <v>0.10869462212745795</v>
      </c>
      <c r="J11" s="119">
        <f>data!$L$195</f>
        <v>2080.3333333333335</v>
      </c>
      <c r="K11" s="109"/>
    </row>
    <row r="12" spans="1:11" ht="18" customHeight="1" thickBot="1" x14ac:dyDescent="0.25">
      <c r="F12" s="112"/>
      <c r="G12" s="147"/>
      <c r="H12" s="116"/>
      <c r="I12" s="118"/>
      <c r="J12" s="120"/>
      <c r="K12" s="11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num" val="-0.01"/>
        <cfvo type="num" val="0.0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{0310F14A-84F3-DF4A-A74A-75E76026E706}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{ED353B51-7CDA-1144-B638-4D892ACC8C87}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{F46DD5FE-004D-4B40-A657-E48D0BB37332}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-0.01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10F14A-84F3-DF4A-A74A-75E76026E706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ED353B51-7CDA-1144-B638-4D892ACC8C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46DD5FE-004D-4B40-A657-E48D0BB37332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data!L55:L66</xm:f>
              <xm:sqref>K7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data!L3:L14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data!L106:L117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data!L182:L193</xm:f>
              <xm:sqref>K11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1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131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CONCATENATE(data!$M$2, " Distribution and User Trends (Oct 2014 - Sep 2015)")</f>
        <v>SEDAC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Summary_data!$C$15</f>
        <v>SEDAC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Summary_data!$D$15</f>
        <v>229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Summary_data!G$15</f>
        <v>742116</v>
      </c>
      <c r="F5" s="139" t="s">
        <v>102</v>
      </c>
      <c r="G5" s="148">
        <f>data!$M$15</f>
        <v>7.6517379999999999</v>
      </c>
      <c r="H5" s="129"/>
      <c r="I5" s="128">
        <f>(data!$M$15-data!$M$17)/data!$M$17</f>
        <v>0.19704052415024342</v>
      </c>
      <c r="J5" s="130">
        <f>data!$M$16</f>
        <v>0.63764483333333333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>
        <f>Summary_data!H$15</f>
        <v>89576</v>
      </c>
      <c r="F6" s="121"/>
      <c r="G6" s="149"/>
      <c r="H6" s="115"/>
      <c r="I6" s="117"/>
      <c r="J6" s="124"/>
      <c r="K6" s="109"/>
    </row>
    <row r="7" spans="1:11" ht="18" customHeight="1" thickBot="1" x14ac:dyDescent="0.25">
      <c r="B7" s="57" t="s">
        <v>3</v>
      </c>
      <c r="C7" s="103" t="str">
        <f>Summary_data!T16</f>
        <v>16,428.2 GB/day</v>
      </c>
      <c r="D7" s="101" t="str">
        <f>CONCATENATE(FIXED(1024*Summary_data!$K$15,2), " GB/day")</f>
        <v>0.02 GB/day</v>
      </c>
      <c r="F7" s="111" t="s">
        <v>95</v>
      </c>
      <c r="G7" s="150">
        <f>data!$M$67</f>
        <v>1.672547038133412</v>
      </c>
      <c r="H7" s="115"/>
      <c r="I7" s="117">
        <f>(data!$M$67-data!$M$69)/data!$M$69</f>
        <v>-0.38517246770989289</v>
      </c>
      <c r="J7" s="124">
        <f>data!$M$68</f>
        <v>0.139378919844451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4" t="str">
        <f>CONCATENATE(FIXED(Summary_data!$L$15,1), " TB")</f>
        <v>3.4 TB</v>
      </c>
      <c r="F8" s="121"/>
      <c r="G8" s="151"/>
      <c r="H8" s="115"/>
      <c r="I8" s="117"/>
      <c r="J8" s="124"/>
      <c r="K8" s="109"/>
    </row>
    <row r="9" spans="1:11" ht="18" customHeight="1" thickBot="1" x14ac:dyDescent="0.25">
      <c r="B9" s="57" t="s">
        <v>5</v>
      </c>
      <c r="C9" s="100" t="str">
        <f>Summary_data!T18</f>
        <v>1,423.4 M</v>
      </c>
      <c r="D9" s="103" t="str">
        <f>CONCATENATE(FIXED(Summary_data!$O$15,1), " M")</f>
        <v>7.7 M</v>
      </c>
      <c r="F9" s="111" t="s">
        <v>90</v>
      </c>
      <c r="G9" s="113">
        <f>data!$M$120</f>
        <v>717134</v>
      </c>
      <c r="H9" s="115"/>
      <c r="I9" s="117">
        <f>(data!$M$120-data!$M$121)/data!$M$121</f>
        <v>0.45099507118056958</v>
      </c>
      <c r="J9" s="119">
        <f>data!$M$119</f>
        <v>69947.5</v>
      </c>
      <c r="K9" s="109"/>
    </row>
    <row r="10" spans="1:11" ht="18" customHeight="1" thickBot="1" x14ac:dyDescent="0.25">
      <c r="B10" s="58" t="s">
        <v>6</v>
      </c>
      <c r="C10" s="103" t="str">
        <f>Summary_data!T19</f>
        <v>32,917.5 GB/day</v>
      </c>
      <c r="D10" s="103" t="str">
        <f>CONCATENATE(FIXED(1024*Summary_data!$Q$15,1), " GB/day")</f>
        <v>4.7 GB/day</v>
      </c>
      <c r="F10" s="121"/>
      <c r="G10" s="146"/>
      <c r="H10" s="115"/>
      <c r="I10" s="117"/>
      <c r="J10" s="119"/>
      <c r="K10" s="109"/>
    </row>
    <row r="11" spans="1:11" ht="18" customHeight="1" x14ac:dyDescent="0.2">
      <c r="E11" s="5"/>
      <c r="F11" s="111" t="s">
        <v>101</v>
      </c>
      <c r="G11" s="113">
        <f>data!$M$196</f>
        <v>73954</v>
      </c>
      <c r="H11" s="115"/>
      <c r="I11" s="117">
        <f>(data!$M$196-data!$M$197)/data!$M$197</f>
        <v>-0.18111857913211016</v>
      </c>
      <c r="J11" s="119">
        <f>data!$M$195</f>
        <v>6346.083333333333</v>
      </c>
      <c r="K11" s="109"/>
    </row>
    <row r="12" spans="1:11" ht="18" customHeight="1" thickBot="1" x14ac:dyDescent="0.25">
      <c r="F12" s="112"/>
      <c r="G12" s="147"/>
      <c r="H12" s="116"/>
      <c r="I12" s="118"/>
      <c r="J12" s="120"/>
      <c r="K12" s="11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I5">
    <cfRule type="iconSet" priority="28">
      <iconSet iconSet="3Arrows">
        <cfvo type="percent" val="0"/>
        <cfvo type="num" val="-0.01"/>
        <cfvo type="num" val="0.0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{F7ED5237-CD7F-7945-94D6-894FB9DC7BB8}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{7736DFA4-F95A-D64A-8616-9627953CBFB0}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{85523759-5E8A-AD41-978C-47A06965EAC7}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-0.01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ED5237-CD7F-7945-94D6-894FB9DC7BB8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7736DFA4-F95A-D64A-8616-9627953CBFB0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5523759-5E8A-AD41-978C-47A06965EAC7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data!M182:M193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data!M106:M117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data!M3:M14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data!M55:M66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64"/>
  <sheetViews>
    <sheetView topLeftCell="F1" zoomScale="70" zoomScaleNormal="70" workbookViewId="0">
      <selection activeCell="D12" sqref="D12"/>
    </sheetView>
  </sheetViews>
  <sheetFormatPr defaultColWidth="8.85546875" defaultRowHeight="12.75" x14ac:dyDescent="0.2"/>
  <cols>
    <col min="1" max="2" width="6" customWidth="1"/>
    <col min="3" max="5" width="15.7109375" customWidth="1"/>
    <col min="6" max="6" width="20.140625" customWidth="1"/>
    <col min="7" max="7" width="13.28515625" customWidth="1"/>
    <col min="8" max="8" width="11.28515625" customWidth="1"/>
    <col min="9" max="9" width="12.42578125" customWidth="1"/>
    <col min="10" max="10" width="14.28515625" customWidth="1"/>
    <col min="11" max="11" width="11.28515625" customWidth="1"/>
    <col min="12" max="13" width="14.42578125" customWidth="1"/>
    <col min="14" max="14" width="12.85546875" customWidth="1"/>
    <col min="15" max="15" width="10.28515625" bestFit="1" customWidth="1"/>
    <col min="16" max="16" width="15" bestFit="1" customWidth="1"/>
    <col min="19" max="19" width="47.85546875" customWidth="1"/>
    <col min="20" max="20" width="41.140625" customWidth="1"/>
    <col min="23" max="23" width="19.140625" customWidth="1"/>
  </cols>
  <sheetData>
    <row r="1" spans="1:21" ht="39" customHeight="1" x14ac:dyDescent="0.2">
      <c r="C1" s="160" t="s">
        <v>114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21" ht="42" customHeight="1" thickBot="1" x14ac:dyDescent="0.25"/>
    <row r="3" spans="1:21" ht="26.25" customHeight="1" thickBot="1" x14ac:dyDescent="0.25">
      <c r="C3" s="36" t="s">
        <v>64</v>
      </c>
      <c r="D3" s="37" t="s">
        <v>44</v>
      </c>
      <c r="E3" s="13" t="s">
        <v>35</v>
      </c>
      <c r="F3" s="37" t="s">
        <v>45</v>
      </c>
      <c r="G3" s="37" t="s">
        <v>37</v>
      </c>
      <c r="H3" s="37" t="s">
        <v>46</v>
      </c>
      <c r="I3" s="13" t="s">
        <v>67</v>
      </c>
      <c r="J3" s="13" t="s">
        <v>68</v>
      </c>
      <c r="K3" s="13" t="s">
        <v>47</v>
      </c>
      <c r="L3" s="13" t="s">
        <v>119</v>
      </c>
      <c r="M3" s="13" t="s">
        <v>65</v>
      </c>
      <c r="N3" s="43" t="s">
        <v>66</v>
      </c>
      <c r="O3" s="38" t="s">
        <v>48</v>
      </c>
      <c r="P3" s="38" t="s">
        <v>49</v>
      </c>
      <c r="Q3" s="38" t="s">
        <v>50</v>
      </c>
      <c r="S3" s="86" t="s">
        <v>105</v>
      </c>
      <c r="T3" s="87">
        <v>9462</v>
      </c>
    </row>
    <row r="4" spans="1:21" ht="13.5" thickBot="1" x14ac:dyDescent="0.25">
      <c r="C4" s="32" t="s">
        <v>7</v>
      </c>
      <c r="D4" s="39">
        <v>1043</v>
      </c>
      <c r="E4" s="39">
        <v>35782</v>
      </c>
      <c r="F4" s="39">
        <v>3463</v>
      </c>
      <c r="G4" s="39">
        <f>E4+F4</f>
        <v>39245</v>
      </c>
      <c r="H4" s="39">
        <v>52864</v>
      </c>
      <c r="I4" s="40">
        <v>30.879339000000002</v>
      </c>
      <c r="J4" s="40">
        <v>640</v>
      </c>
      <c r="K4" s="41">
        <f>J4/365</f>
        <v>1.7534246575342465</v>
      </c>
      <c r="L4" s="40">
        <v>3475</v>
      </c>
      <c r="M4" s="40">
        <v>621.12454459449043</v>
      </c>
      <c r="N4" s="42">
        <v>23.434208000000002</v>
      </c>
      <c r="O4" s="40">
        <v>15.943277</v>
      </c>
      <c r="P4" s="40">
        <v>1142.3560986581349</v>
      </c>
      <c r="Q4" s="41">
        <f>P4/365</f>
        <v>3.1297427360496846</v>
      </c>
      <c r="S4" s="88" t="s">
        <v>1</v>
      </c>
      <c r="T4" s="89" t="s">
        <v>41</v>
      </c>
    </row>
    <row r="5" spans="1:21" ht="13.5" thickBot="1" x14ac:dyDescent="0.25">
      <c r="C5" s="32" t="s">
        <v>8</v>
      </c>
      <c r="D5" s="39">
        <v>158</v>
      </c>
      <c r="E5" s="39">
        <v>20779</v>
      </c>
      <c r="F5" s="39">
        <v>4596</v>
      </c>
      <c r="G5" s="39">
        <f t="shared" ref="G5:G14" si="0">E5+F5</f>
        <v>25375</v>
      </c>
      <c r="H5" s="39">
        <v>30739</v>
      </c>
      <c r="I5" s="40">
        <v>3.430615</v>
      </c>
      <c r="J5" s="40">
        <v>768.87744140625</v>
      </c>
      <c r="K5" s="41">
        <f t="shared" ref="K5:K16" si="1">J5/365</f>
        <v>2.106513538099315</v>
      </c>
      <c r="L5" s="40">
        <v>2136.66015625</v>
      </c>
      <c r="M5" s="40">
        <v>550.74679320028395</v>
      </c>
      <c r="N5" s="42">
        <v>1.918525</v>
      </c>
      <c r="O5" s="40">
        <v>2.0008599999999999</v>
      </c>
      <c r="P5" s="40">
        <v>189.67558521090592</v>
      </c>
      <c r="Q5" s="41">
        <f t="shared" ref="Q5:Q15" si="2">P5/365</f>
        <v>0.51965913756412585</v>
      </c>
      <c r="S5" s="88" t="s">
        <v>106</v>
      </c>
      <c r="T5" s="90" t="s">
        <v>38</v>
      </c>
    </row>
    <row r="6" spans="1:21" ht="13.5" thickBot="1" x14ac:dyDescent="0.25">
      <c r="C6" s="32" t="s">
        <v>9</v>
      </c>
      <c r="D6" s="39">
        <v>221</v>
      </c>
      <c r="E6" s="39">
        <v>6574</v>
      </c>
      <c r="F6" s="39">
        <v>174801</v>
      </c>
      <c r="G6" s="39">
        <f t="shared" si="0"/>
        <v>181375</v>
      </c>
      <c r="H6" s="39">
        <v>8284</v>
      </c>
      <c r="I6" s="40">
        <v>25.571152000000001</v>
      </c>
      <c r="J6" s="40">
        <v>2.7823339843750001</v>
      </c>
      <c r="K6" s="41">
        <f t="shared" si="1"/>
        <v>7.6228328339041102E-3</v>
      </c>
      <c r="L6" s="40">
        <v>13.209765624999999</v>
      </c>
      <c r="M6" s="40">
        <v>2.0669508050859764</v>
      </c>
      <c r="N6" s="42">
        <v>20.918479000000001</v>
      </c>
      <c r="O6" s="40">
        <v>172.03639100000001</v>
      </c>
      <c r="P6" s="40">
        <v>93.666928523617443</v>
      </c>
      <c r="Q6" s="41">
        <f t="shared" si="2"/>
        <v>0.25662172198251354</v>
      </c>
      <c r="S6" s="88" t="s">
        <v>107</v>
      </c>
      <c r="T6" s="89" t="s">
        <v>39</v>
      </c>
    </row>
    <row r="7" spans="1:21" ht="13.5" thickBot="1" x14ac:dyDescent="0.25">
      <c r="C7" s="32" t="s">
        <v>10</v>
      </c>
      <c r="D7" s="39">
        <v>2777</v>
      </c>
      <c r="E7" s="39">
        <v>141377</v>
      </c>
      <c r="F7" s="39">
        <v>92972</v>
      </c>
      <c r="G7" s="39">
        <f t="shared" si="0"/>
        <v>234349</v>
      </c>
      <c r="H7" s="39">
        <v>246689</v>
      </c>
      <c r="I7" s="40">
        <v>10.627027999999999</v>
      </c>
      <c r="J7" s="40">
        <v>500.67380859374998</v>
      </c>
      <c r="K7" s="41">
        <f t="shared" si="1"/>
        <v>1.3717090646404109</v>
      </c>
      <c r="L7" s="40">
        <v>1161.8378222656249</v>
      </c>
      <c r="M7" s="40">
        <v>206.45108822479023</v>
      </c>
      <c r="N7" s="42">
        <v>11.786535000000001</v>
      </c>
      <c r="O7" s="40">
        <v>405.060654</v>
      </c>
      <c r="P7" s="40">
        <v>2071.4167294902027</v>
      </c>
      <c r="Q7" s="41">
        <f t="shared" si="2"/>
        <v>5.6751143273704185</v>
      </c>
      <c r="S7" s="88" t="s">
        <v>4</v>
      </c>
      <c r="T7" s="91" t="s">
        <v>40</v>
      </c>
    </row>
    <row r="8" spans="1:21" ht="13.5" thickBot="1" x14ac:dyDescent="0.25">
      <c r="C8" s="32" t="s">
        <v>11</v>
      </c>
      <c r="D8" s="39">
        <v>365</v>
      </c>
      <c r="E8" s="39">
        <v>7365</v>
      </c>
      <c r="F8" s="39">
        <v>2693</v>
      </c>
      <c r="G8" s="39">
        <f t="shared" si="0"/>
        <v>10058</v>
      </c>
      <c r="H8" s="39">
        <v>10494</v>
      </c>
      <c r="I8" s="40">
        <v>0.76175499999999996</v>
      </c>
      <c r="J8" s="40">
        <v>1.11349609375</v>
      </c>
      <c r="K8" s="41">
        <f t="shared" si="1"/>
        <v>3.0506742294520548E-3</v>
      </c>
      <c r="L8" s="40">
        <v>9.8950976562499999</v>
      </c>
      <c r="M8" s="40">
        <v>0.65286783897317846</v>
      </c>
      <c r="N8" s="42">
        <v>0.741734</v>
      </c>
      <c r="O8" s="40">
        <v>6.3843249999999996</v>
      </c>
      <c r="P8" s="40">
        <v>16.130874663122043</v>
      </c>
      <c r="Q8" s="41">
        <f t="shared" si="2"/>
        <v>4.4194177159238471E-2</v>
      </c>
      <c r="S8" s="88" t="s">
        <v>5</v>
      </c>
      <c r="T8" s="92" t="s">
        <v>118</v>
      </c>
    </row>
    <row r="9" spans="1:21" ht="13.5" thickBot="1" x14ac:dyDescent="0.25">
      <c r="C9" s="34" t="s">
        <v>19</v>
      </c>
      <c r="D9" s="39">
        <v>456</v>
      </c>
      <c r="E9" s="39">
        <v>103590</v>
      </c>
      <c r="F9" s="39">
        <v>155302</v>
      </c>
      <c r="G9" s="39">
        <f t="shared" si="0"/>
        <v>258892</v>
      </c>
      <c r="H9" s="39">
        <v>140454</v>
      </c>
      <c r="I9" s="40">
        <v>59.761755000000001</v>
      </c>
      <c r="J9" s="40">
        <v>1649.6575292968751</v>
      </c>
      <c r="K9" s="41">
        <f t="shared" si="1"/>
        <v>4.5196096693065071</v>
      </c>
      <c r="L9" s="40">
        <v>2468.4033984375001</v>
      </c>
      <c r="M9" s="40">
        <v>93.693923810504927</v>
      </c>
      <c r="N9" s="42">
        <v>6.3184709999999997</v>
      </c>
      <c r="O9" s="40">
        <v>163.27644599999999</v>
      </c>
      <c r="P9" s="40">
        <v>1801.2341377453145</v>
      </c>
      <c r="Q9" s="41">
        <f t="shared" si="2"/>
        <v>4.9348880486172995</v>
      </c>
      <c r="S9" s="88" t="s">
        <v>108</v>
      </c>
      <c r="T9" s="89" t="s">
        <v>103</v>
      </c>
    </row>
    <row r="10" spans="1:21" x14ac:dyDescent="0.2">
      <c r="C10" s="34" t="s">
        <v>12</v>
      </c>
      <c r="D10" s="39">
        <v>1033</v>
      </c>
      <c r="E10" s="39">
        <v>232392</v>
      </c>
      <c r="F10" s="39">
        <v>33626</v>
      </c>
      <c r="G10" s="39">
        <f t="shared" si="0"/>
        <v>266018</v>
      </c>
      <c r="H10" s="39">
        <v>443373</v>
      </c>
      <c r="I10" s="40">
        <v>189.896646</v>
      </c>
      <c r="J10" s="40">
        <v>2193.3786718749998</v>
      </c>
      <c r="K10" s="41">
        <f t="shared" si="1"/>
        <v>6.0092566352739718</v>
      </c>
      <c r="L10" s="40">
        <v>5265.4695996093751</v>
      </c>
      <c r="M10" s="40">
        <v>844.47710278228556</v>
      </c>
      <c r="N10" s="42">
        <v>55.447678000000003</v>
      </c>
      <c r="O10" s="40">
        <v>360.64454699999999</v>
      </c>
      <c r="P10" s="40">
        <v>3916.7340831344368</v>
      </c>
      <c r="Q10" s="41">
        <f t="shared" si="2"/>
        <v>10.730778309957362</v>
      </c>
    </row>
    <row r="11" spans="1:21" x14ac:dyDescent="0.2">
      <c r="C11" s="34" t="s">
        <v>13</v>
      </c>
      <c r="D11" s="39">
        <v>602</v>
      </c>
      <c r="E11" s="39">
        <v>505990</v>
      </c>
      <c r="F11" s="39">
        <v>15046</v>
      </c>
      <c r="G11" s="39">
        <f t="shared" si="0"/>
        <v>521036</v>
      </c>
      <c r="H11" s="39">
        <v>729565</v>
      </c>
      <c r="I11" s="40">
        <v>16.636619</v>
      </c>
      <c r="J11" s="40">
        <v>59.974111328124998</v>
      </c>
      <c r="K11" s="41">
        <f t="shared" si="1"/>
        <v>0.16431263377568492</v>
      </c>
      <c r="L11" s="40">
        <v>177.02448242187498</v>
      </c>
      <c r="M11" s="40">
        <v>15.449496086458547</v>
      </c>
      <c r="N11" s="42">
        <v>3.2424490000000001</v>
      </c>
      <c r="O11" s="40">
        <v>70.647366000000005</v>
      </c>
      <c r="P11" s="40">
        <v>201.59095327375263</v>
      </c>
      <c r="Q11" s="41">
        <f t="shared" si="2"/>
        <v>0.55230398157192506</v>
      </c>
    </row>
    <row r="12" spans="1:21" ht="13.5" thickBot="1" x14ac:dyDescent="0.25">
      <c r="C12" s="34" t="s">
        <v>42</v>
      </c>
      <c r="D12" s="39">
        <v>176</v>
      </c>
      <c r="E12" s="39"/>
      <c r="F12" s="39">
        <v>38723</v>
      </c>
      <c r="G12" s="39">
        <f t="shared" si="0"/>
        <v>38723</v>
      </c>
      <c r="H12" s="39"/>
      <c r="I12" s="40"/>
      <c r="J12" s="40"/>
      <c r="K12" s="41">
        <f t="shared" si="1"/>
        <v>0</v>
      </c>
      <c r="L12" s="40"/>
      <c r="M12" s="40"/>
      <c r="N12" s="42">
        <v>0.32453199999999999</v>
      </c>
      <c r="O12" s="40">
        <v>56.956518000000003</v>
      </c>
      <c r="P12" s="40">
        <v>1191.0308301382825</v>
      </c>
      <c r="Q12" s="41">
        <f t="shared" si="2"/>
        <v>3.2630981647624178</v>
      </c>
    </row>
    <row r="13" spans="1:21" ht="13.5" thickBot="1" x14ac:dyDescent="0.25">
      <c r="C13" s="34" t="s">
        <v>14</v>
      </c>
      <c r="D13" s="39">
        <v>1187</v>
      </c>
      <c r="E13" s="39">
        <v>10766</v>
      </c>
      <c r="F13" s="39">
        <v>31669</v>
      </c>
      <c r="G13" s="39">
        <f t="shared" si="0"/>
        <v>42435</v>
      </c>
      <c r="H13" s="39">
        <v>14071</v>
      </c>
      <c r="I13" s="40">
        <v>0.34894500000000001</v>
      </c>
      <c r="J13" s="40">
        <v>5.54349609375</v>
      </c>
      <c r="K13" s="41">
        <f t="shared" si="1"/>
        <v>1.5187660530821918E-2</v>
      </c>
      <c r="L13" s="40">
        <v>183.447265625</v>
      </c>
      <c r="M13" s="40">
        <v>2.1526619594023897</v>
      </c>
      <c r="N13" s="42">
        <v>0.32453199999999999</v>
      </c>
      <c r="O13" s="40">
        <v>13.084823</v>
      </c>
      <c r="P13" s="40">
        <v>20.427300843186408</v>
      </c>
      <c r="Q13" s="41">
        <f t="shared" si="2"/>
        <v>5.5965207789551802E-2</v>
      </c>
      <c r="S13" s="86" t="s">
        <v>105</v>
      </c>
      <c r="T13" s="87">
        <v>9462</v>
      </c>
    </row>
    <row r="14" spans="1:21" ht="13.5" thickBot="1" x14ac:dyDescent="0.25">
      <c r="C14" s="34" t="s">
        <v>17</v>
      </c>
      <c r="D14" s="39">
        <v>984</v>
      </c>
      <c r="E14" s="39">
        <v>23399</v>
      </c>
      <c r="F14" s="39">
        <v>24090</v>
      </c>
      <c r="G14" s="39">
        <f t="shared" si="0"/>
        <v>47489</v>
      </c>
      <c r="H14" s="39">
        <v>37165</v>
      </c>
      <c r="I14" s="40">
        <v>2.098821</v>
      </c>
      <c r="J14" s="40">
        <v>33.747685546874997</v>
      </c>
      <c r="K14" s="41">
        <f t="shared" si="1"/>
        <v>9.2459412457191775E-2</v>
      </c>
      <c r="L14" s="40">
        <v>89.562392578125014</v>
      </c>
      <c r="M14" s="40">
        <v>16.673441045932101</v>
      </c>
      <c r="N14" s="42">
        <v>1.1895880000000001</v>
      </c>
      <c r="O14" s="40">
        <v>77.176446999999996</v>
      </c>
      <c r="P14" s="40">
        <v>300.98538081447828</v>
      </c>
      <c r="Q14" s="41">
        <f t="shared" si="2"/>
        <v>0.82461748168350213</v>
      </c>
      <c r="S14" s="88" t="s">
        <v>1</v>
      </c>
      <c r="T14" s="90">
        <v>2613113</v>
      </c>
    </row>
    <row r="15" spans="1:21" ht="13.5" thickBot="1" x14ac:dyDescent="0.25">
      <c r="C15" s="34" t="s">
        <v>15</v>
      </c>
      <c r="D15" s="39">
        <v>229</v>
      </c>
      <c r="E15" s="39">
        <v>73954</v>
      </c>
      <c r="F15" s="39">
        <v>668162</v>
      </c>
      <c r="G15" s="39">
        <f>E15+F15</f>
        <v>742116</v>
      </c>
      <c r="H15" s="39">
        <v>89576</v>
      </c>
      <c r="I15" s="40">
        <v>2.0999999999999999E-5</v>
      </c>
      <c r="J15" s="40">
        <v>6.6406249999999998E-3</v>
      </c>
      <c r="K15" s="41">
        <f t="shared" si="1"/>
        <v>1.8193493150684931E-5</v>
      </c>
      <c r="L15" s="40">
        <v>3.3659960937500002</v>
      </c>
      <c r="M15" s="40">
        <v>1.8384841230726999E-2</v>
      </c>
      <c r="N15" s="42">
        <v>1.9000000000000001E-5</v>
      </c>
      <c r="O15" s="40">
        <v>7.6517379999999999</v>
      </c>
      <c r="P15" s="41">
        <v>1.672547038133412</v>
      </c>
      <c r="Q15" s="41">
        <f t="shared" si="2"/>
        <v>4.582320652420307E-3</v>
      </c>
      <c r="S15" s="88" t="s">
        <v>106</v>
      </c>
      <c r="T15" s="90">
        <v>2442189</v>
      </c>
    </row>
    <row r="16" spans="1:21" s="3" customFormat="1" ht="13.5" thickBot="1" x14ac:dyDescent="0.25">
      <c r="A16"/>
      <c r="B16"/>
      <c r="C16" s="35" t="s">
        <v>16</v>
      </c>
      <c r="D16" s="10">
        <f>SUM(D4:D15)</f>
        <v>9231</v>
      </c>
      <c r="E16" s="10">
        <f t="shared" ref="E16:H16" si="3">SUM(E4:E15)</f>
        <v>1161968</v>
      </c>
      <c r="F16" s="10">
        <f t="shared" si="3"/>
        <v>1245143</v>
      </c>
      <c r="G16" s="10">
        <f t="shared" si="3"/>
        <v>2407111</v>
      </c>
      <c r="H16" s="10">
        <f t="shared" si="3"/>
        <v>1803274</v>
      </c>
      <c r="I16" s="11">
        <f>SUM(I4:I15)</f>
        <v>340.01269600000001</v>
      </c>
      <c r="J16" s="11">
        <f>SUM(J4:J15)</f>
        <v>5855.7552148437499</v>
      </c>
      <c r="K16" s="12">
        <f t="shared" si="1"/>
        <v>16.043164972174658</v>
      </c>
      <c r="L16" s="11">
        <f>SUM(L4:L15)</f>
        <v>14983.875976562502</v>
      </c>
      <c r="M16" s="11">
        <f t="shared" ref="M16:N16" si="4">SUM(M4:M15)</f>
        <v>2353.5072551894382</v>
      </c>
      <c r="N16" s="11">
        <f t="shared" si="4"/>
        <v>125.64675</v>
      </c>
      <c r="O16" s="11">
        <f>SUM(O4:O15)</f>
        <v>1350.863392</v>
      </c>
      <c r="P16" s="11">
        <f>SUM(P4:P15)</f>
        <v>10946.921449533569</v>
      </c>
      <c r="S16" s="88" t="s">
        <v>107</v>
      </c>
      <c r="T16" s="89" t="s">
        <v>115</v>
      </c>
      <c r="U16"/>
    </row>
    <row r="17" spans="1:23" s="3" customFormat="1" ht="13.5" thickBot="1" x14ac:dyDescent="0.25">
      <c r="A17"/>
      <c r="B17"/>
      <c r="K17" s="14"/>
      <c r="L17" s="11"/>
      <c r="M17" s="11"/>
      <c r="S17" s="88" t="s">
        <v>4</v>
      </c>
      <c r="T17" s="91" t="s">
        <v>116</v>
      </c>
      <c r="U17"/>
    </row>
    <row r="18" spans="1:23" s="3" customFormat="1" ht="13.5" thickBot="1" x14ac:dyDescent="0.25">
      <c r="A18"/>
      <c r="B18"/>
      <c r="S18" s="88" t="s">
        <v>5</v>
      </c>
      <c r="T18" s="92" t="s">
        <v>118</v>
      </c>
      <c r="U18"/>
    </row>
    <row r="19" spans="1:23" ht="13.5" thickBot="1" x14ac:dyDescent="0.25">
      <c r="C19" s="72" t="s">
        <v>100</v>
      </c>
      <c r="H19" s="3"/>
      <c r="I19" s="3"/>
      <c r="K19" s="3"/>
      <c r="L19" s="3"/>
      <c r="M19" s="3"/>
      <c r="S19" s="88" t="s">
        <v>108</v>
      </c>
      <c r="T19" s="89" t="s">
        <v>117</v>
      </c>
    </row>
    <row r="20" spans="1:23" x14ac:dyDescent="0.2">
      <c r="C20" t="s">
        <v>79</v>
      </c>
      <c r="D20" s="32" t="s">
        <v>7</v>
      </c>
      <c r="E20" s="32" t="s">
        <v>8</v>
      </c>
      <c r="F20" s="32" t="s">
        <v>9</v>
      </c>
      <c r="G20" s="32" t="s">
        <v>10</v>
      </c>
      <c r="H20" s="32" t="s">
        <v>11</v>
      </c>
      <c r="I20" s="34" t="s">
        <v>19</v>
      </c>
      <c r="J20" s="34" t="s">
        <v>12</v>
      </c>
      <c r="K20" s="34" t="s">
        <v>13</v>
      </c>
      <c r="L20" s="34" t="s">
        <v>42</v>
      </c>
      <c r="M20" s="34" t="s">
        <v>14</v>
      </c>
      <c r="N20" s="34" t="s">
        <v>17</v>
      </c>
      <c r="O20" s="34" t="s">
        <v>15</v>
      </c>
      <c r="P20" s="35" t="s">
        <v>16</v>
      </c>
      <c r="R20" s="85"/>
    </row>
    <row r="21" spans="1:23" x14ac:dyDescent="0.2">
      <c r="C21" s="49" t="s">
        <v>92</v>
      </c>
      <c r="D21" s="69">
        <f t="shared" ref="D21:O21" si="5">D32/1000000</f>
        <v>0</v>
      </c>
      <c r="E21" s="69">
        <f t="shared" si="5"/>
        <v>0</v>
      </c>
      <c r="F21" s="69">
        <f t="shared" si="5"/>
        <v>0</v>
      </c>
      <c r="G21" s="69">
        <f t="shared" si="5"/>
        <v>22.917339999999999</v>
      </c>
      <c r="H21" s="69">
        <f t="shared" si="5"/>
        <v>0</v>
      </c>
      <c r="I21" s="69">
        <f t="shared" si="5"/>
        <v>0.148617</v>
      </c>
      <c r="J21" s="69">
        <f t="shared" si="5"/>
        <v>33.570419000000001</v>
      </c>
      <c r="K21" s="69">
        <f t="shared" si="5"/>
        <v>0.64234100000000005</v>
      </c>
      <c r="L21" s="69">
        <f t="shared" si="5"/>
        <v>0</v>
      </c>
      <c r="M21" s="69">
        <f t="shared" si="5"/>
        <v>0</v>
      </c>
      <c r="N21" s="69">
        <f t="shared" si="5"/>
        <v>0</v>
      </c>
      <c r="O21" s="69">
        <f t="shared" si="5"/>
        <v>0</v>
      </c>
      <c r="P21" s="69">
        <f t="shared" ref="P21" si="6">SUM(D21:O21)</f>
        <v>57.278717</v>
      </c>
    </row>
    <row r="22" spans="1:23" x14ac:dyDescent="0.2">
      <c r="C22" s="49" t="s">
        <v>69</v>
      </c>
      <c r="D22" s="69">
        <f t="shared" ref="D22:O22" si="7">D33/1000000</f>
        <v>3.5718839999999998</v>
      </c>
      <c r="E22" s="69">
        <f t="shared" si="7"/>
        <v>0.30386999999999997</v>
      </c>
      <c r="F22" s="69">
        <f t="shared" si="7"/>
        <v>0</v>
      </c>
      <c r="G22" s="69">
        <f t="shared" si="7"/>
        <v>38.747579999999999</v>
      </c>
      <c r="H22" s="69">
        <f t="shared" si="7"/>
        <v>10.177527</v>
      </c>
      <c r="I22" s="69">
        <f t="shared" si="7"/>
        <v>16.757476</v>
      </c>
      <c r="J22" s="69">
        <f t="shared" si="7"/>
        <v>47.736139999999999</v>
      </c>
      <c r="K22" s="69">
        <f t="shared" si="7"/>
        <v>10.732725</v>
      </c>
      <c r="L22" s="69">
        <f t="shared" si="7"/>
        <v>10.672893999999999</v>
      </c>
      <c r="M22" s="69">
        <f t="shared" si="7"/>
        <v>0.39932299999999998</v>
      </c>
      <c r="N22" s="69">
        <f t="shared" si="7"/>
        <v>16.487646000000002</v>
      </c>
      <c r="O22" s="69">
        <f t="shared" si="7"/>
        <v>7.4131000000000002E-2</v>
      </c>
      <c r="P22" s="69">
        <f>SUM(D22:O22)</f>
        <v>155.66119599999999</v>
      </c>
    </row>
    <row r="23" spans="1:23" x14ac:dyDescent="0.2">
      <c r="C23" s="49" t="s">
        <v>70</v>
      </c>
      <c r="D23" s="69">
        <f t="shared" ref="D23:O23" si="8">D34/1000000</f>
        <v>5.1073000000000004</v>
      </c>
      <c r="E23" s="69">
        <f t="shared" si="8"/>
        <v>0.47285700000000003</v>
      </c>
      <c r="F23" s="69">
        <f t="shared" si="8"/>
        <v>37.058059999999998</v>
      </c>
      <c r="G23" s="69">
        <f t="shared" si="8"/>
        <v>54.500664</v>
      </c>
      <c r="H23" s="69">
        <f t="shared" si="8"/>
        <v>5.6774750000000003</v>
      </c>
      <c r="I23" s="69">
        <f t="shared" si="8"/>
        <v>38.827043000000003</v>
      </c>
      <c r="J23" s="69">
        <f t="shared" si="8"/>
        <v>47.205446000000002</v>
      </c>
      <c r="K23" s="69">
        <f t="shared" si="8"/>
        <v>17.247733</v>
      </c>
      <c r="L23" s="69">
        <f t="shared" si="8"/>
        <v>8.655132</v>
      </c>
      <c r="M23" s="69">
        <f t="shared" si="8"/>
        <v>7.6994199999999999</v>
      </c>
      <c r="N23" s="69">
        <f t="shared" si="8"/>
        <v>31.722079000000001</v>
      </c>
      <c r="O23" s="69">
        <f t="shared" si="8"/>
        <v>0.49062</v>
      </c>
      <c r="P23" s="69">
        <f t="shared" ref="P23:P29" si="9">SUM(D23:O23)</f>
        <v>254.66382900000002</v>
      </c>
    </row>
    <row r="24" spans="1:23" x14ac:dyDescent="0.2">
      <c r="C24" s="49" t="s">
        <v>71</v>
      </c>
      <c r="D24" s="69">
        <f t="shared" ref="D24:O24" si="10">D35/1000000</f>
        <v>4.4062020000000004</v>
      </c>
      <c r="E24" s="69">
        <f t="shared" si="10"/>
        <v>0.101671</v>
      </c>
      <c r="F24" s="69">
        <f t="shared" si="10"/>
        <v>52.599871</v>
      </c>
      <c r="G24" s="69">
        <f t="shared" si="10"/>
        <v>84.223157999999998</v>
      </c>
      <c r="H24" s="69">
        <f t="shared" si="10"/>
        <v>0.65940500000000002</v>
      </c>
      <c r="I24" s="69">
        <f t="shared" si="10"/>
        <v>51.945273</v>
      </c>
      <c r="J24" s="69">
        <f t="shared" si="10"/>
        <v>79.756398000000004</v>
      </c>
      <c r="K24" s="69">
        <f t="shared" si="10"/>
        <v>22.897912999999999</v>
      </c>
      <c r="L24" s="69">
        <f t="shared" si="10"/>
        <v>12.42596</v>
      </c>
      <c r="M24" s="69">
        <f t="shared" si="10"/>
        <v>49.882874999999999</v>
      </c>
      <c r="N24" s="69">
        <f t="shared" si="10"/>
        <v>50.334622000000003</v>
      </c>
      <c r="O24" s="69">
        <f t="shared" si="10"/>
        <v>3.5663849999999999</v>
      </c>
      <c r="P24" s="69">
        <f t="shared" si="9"/>
        <v>412.799733</v>
      </c>
    </row>
    <row r="25" spans="1:23" x14ac:dyDescent="0.2">
      <c r="C25" s="49" t="s">
        <v>72</v>
      </c>
      <c r="D25" s="69">
        <f t="shared" ref="D25:O25" si="11">D36/1000000</f>
        <v>5.042249</v>
      </c>
      <c r="E25" s="69">
        <f t="shared" si="11"/>
        <v>0.36860900000000002</v>
      </c>
      <c r="F25" s="69">
        <f t="shared" si="11"/>
        <v>112.330657</v>
      </c>
      <c r="G25" s="69">
        <f t="shared" si="11"/>
        <v>133.841386</v>
      </c>
      <c r="H25" s="69">
        <f t="shared" si="11"/>
        <v>0.72013300000000002</v>
      </c>
      <c r="I25" s="69">
        <f t="shared" si="11"/>
        <v>63.965963000000002</v>
      </c>
      <c r="J25" s="69">
        <f t="shared" si="11"/>
        <v>98.766036999999997</v>
      </c>
      <c r="K25" s="69">
        <f t="shared" si="11"/>
        <v>20.180631999999999</v>
      </c>
      <c r="L25" s="69">
        <f t="shared" si="11"/>
        <v>20.538207</v>
      </c>
      <c r="M25" s="69">
        <f t="shared" si="11"/>
        <v>3.194725</v>
      </c>
      <c r="N25" s="69">
        <f t="shared" si="11"/>
        <v>38.272939999999998</v>
      </c>
      <c r="O25" s="69">
        <f t="shared" si="11"/>
        <v>4.1586509999999999</v>
      </c>
      <c r="P25" s="69">
        <f t="shared" si="9"/>
        <v>501.38018900000003</v>
      </c>
      <c r="W25" s="67"/>
    </row>
    <row r="26" spans="1:23" x14ac:dyDescent="0.2">
      <c r="C26" s="49" t="s">
        <v>73</v>
      </c>
      <c r="D26" s="69">
        <f t="shared" ref="D26:O26" si="12">D37/1000000</f>
        <v>10.626249</v>
      </c>
      <c r="E26" s="69">
        <f t="shared" si="12"/>
        <v>0.846248</v>
      </c>
      <c r="F26" s="69">
        <f t="shared" si="12"/>
        <v>120.025964</v>
      </c>
      <c r="G26" s="69">
        <f t="shared" si="12"/>
        <v>168.67674700000001</v>
      </c>
      <c r="H26" s="69">
        <f t="shared" si="12"/>
        <v>0.79108500000000004</v>
      </c>
      <c r="I26" s="69">
        <f t="shared" si="12"/>
        <v>70.588599000000002</v>
      </c>
      <c r="J26" s="69">
        <f t="shared" si="12"/>
        <v>95.246110000000002</v>
      </c>
      <c r="K26" s="69">
        <f t="shared" si="12"/>
        <v>24.339347</v>
      </c>
      <c r="L26" s="69">
        <f t="shared" si="12"/>
        <v>16.768246000000001</v>
      </c>
      <c r="M26" s="69">
        <f t="shared" si="12"/>
        <v>6.7061929999999998</v>
      </c>
      <c r="N26" s="69">
        <f t="shared" si="12"/>
        <v>54.068233999999997</v>
      </c>
      <c r="O26" s="69">
        <f t="shared" si="12"/>
        <v>1.5993269999999999</v>
      </c>
      <c r="P26" s="69">
        <f t="shared" si="9"/>
        <v>570.28234899999995</v>
      </c>
    </row>
    <row r="27" spans="1:23" x14ac:dyDescent="0.2">
      <c r="C27" s="49" t="s">
        <v>74</v>
      </c>
      <c r="D27" s="69">
        <f t="shared" ref="D27:O27" si="13">D38/1000000</f>
        <v>10.212370999999999</v>
      </c>
      <c r="E27" s="69">
        <f t="shared" si="13"/>
        <v>0.67360799999999998</v>
      </c>
      <c r="F27" s="69">
        <f t="shared" si="13"/>
        <v>120.930572</v>
      </c>
      <c r="G27" s="69">
        <f t="shared" si="13"/>
        <v>209.906859</v>
      </c>
      <c r="H27" s="69">
        <f t="shared" si="13"/>
        <v>4.4349480000000003</v>
      </c>
      <c r="I27" s="69">
        <f t="shared" si="13"/>
        <v>111.743424</v>
      </c>
      <c r="J27" s="69">
        <f t="shared" si="13"/>
        <v>135.28649799999999</v>
      </c>
      <c r="K27" s="69">
        <f t="shared" si="13"/>
        <v>38.223084999999998</v>
      </c>
      <c r="L27" s="69">
        <f t="shared" si="13"/>
        <v>18.293759999999999</v>
      </c>
      <c r="M27" s="69">
        <f t="shared" si="13"/>
        <v>5.756697</v>
      </c>
      <c r="N27" s="69">
        <f t="shared" si="13"/>
        <v>89.251096000000004</v>
      </c>
      <c r="O27" s="69">
        <f t="shared" si="13"/>
        <v>4.6872220000000002</v>
      </c>
      <c r="P27" s="69">
        <f t="shared" si="9"/>
        <v>749.40014000000008</v>
      </c>
    </row>
    <row r="28" spans="1:23" x14ac:dyDescent="0.2">
      <c r="C28" s="49" t="s">
        <v>75</v>
      </c>
      <c r="D28" s="69">
        <f t="shared" ref="D28:O29" si="14">D39/1000000</f>
        <v>15.472293000000001</v>
      </c>
      <c r="E28" s="69">
        <f t="shared" si="14"/>
        <v>1.1101460000000001</v>
      </c>
      <c r="F28" s="69">
        <f t="shared" si="14"/>
        <v>144.29374799999999</v>
      </c>
      <c r="G28" s="69">
        <f t="shared" si="14"/>
        <v>283.25595800000002</v>
      </c>
      <c r="H28" s="69">
        <f t="shared" si="14"/>
        <v>4.4983519999999997</v>
      </c>
      <c r="I28" s="69">
        <f t="shared" si="14"/>
        <v>127.080485</v>
      </c>
      <c r="J28" s="69">
        <f t="shared" si="14"/>
        <v>196.13767899999999</v>
      </c>
      <c r="K28" s="69">
        <f t="shared" si="14"/>
        <v>67.730322000000001</v>
      </c>
      <c r="L28" s="69">
        <f t="shared" si="14"/>
        <v>27.464272000000001</v>
      </c>
      <c r="M28" s="69">
        <f t="shared" si="14"/>
        <v>13.607626</v>
      </c>
      <c r="N28" s="69">
        <f t="shared" si="14"/>
        <v>71.263045000000005</v>
      </c>
      <c r="O28" s="69">
        <f t="shared" si="14"/>
        <v>6.3922129999999999</v>
      </c>
      <c r="P28" s="69">
        <f t="shared" si="9"/>
        <v>958.30613900000003</v>
      </c>
    </row>
    <row r="29" spans="1:23" x14ac:dyDescent="0.2">
      <c r="C29" s="49" t="s">
        <v>77</v>
      </c>
      <c r="D29" s="69">
        <f t="shared" si="14"/>
        <v>15.943277</v>
      </c>
      <c r="E29" s="69">
        <f t="shared" si="14"/>
        <v>2.0008599999999999</v>
      </c>
      <c r="F29" s="69">
        <f t="shared" si="14"/>
        <v>172.03639100000001</v>
      </c>
      <c r="G29" s="69">
        <f t="shared" si="14"/>
        <v>405.060654</v>
      </c>
      <c r="H29" s="69">
        <f t="shared" si="14"/>
        <v>6.3843249999999996</v>
      </c>
      <c r="I29" s="69">
        <f t="shared" si="14"/>
        <v>163.27644599999999</v>
      </c>
      <c r="J29" s="69">
        <f t="shared" si="14"/>
        <v>360.64454699999999</v>
      </c>
      <c r="K29" s="69">
        <f t="shared" si="14"/>
        <v>70.647366000000005</v>
      </c>
      <c r="L29" s="69">
        <f t="shared" si="14"/>
        <v>56.956518000000003</v>
      </c>
      <c r="M29" s="69">
        <f t="shared" si="14"/>
        <v>13.084823</v>
      </c>
      <c r="N29" s="69">
        <f t="shared" si="14"/>
        <v>77.176446999999996</v>
      </c>
      <c r="O29" s="69">
        <f t="shared" si="14"/>
        <v>7.6517379999999999</v>
      </c>
      <c r="P29" s="69">
        <f t="shared" si="9"/>
        <v>1350.863392</v>
      </c>
    </row>
    <row r="30" spans="1:23" x14ac:dyDescent="0.2">
      <c r="C30" s="72" t="s">
        <v>99</v>
      </c>
      <c r="H30" s="3"/>
      <c r="I30" s="3"/>
      <c r="K30" s="3"/>
      <c r="L30" s="3"/>
      <c r="M30" s="3"/>
    </row>
    <row r="31" spans="1:23" x14ac:dyDescent="0.2">
      <c r="C31" t="s">
        <v>79</v>
      </c>
      <c r="D31" s="32" t="s">
        <v>7</v>
      </c>
      <c r="E31" s="32" t="s">
        <v>8</v>
      </c>
      <c r="F31" s="32" t="s">
        <v>9</v>
      </c>
      <c r="G31" s="32" t="s">
        <v>10</v>
      </c>
      <c r="H31" s="32" t="s">
        <v>11</v>
      </c>
      <c r="I31" s="34" t="s">
        <v>19</v>
      </c>
      <c r="J31" s="34" t="s">
        <v>12</v>
      </c>
      <c r="K31" s="34" t="s">
        <v>13</v>
      </c>
      <c r="L31" s="34" t="s">
        <v>42</v>
      </c>
      <c r="M31" s="34" t="s">
        <v>14</v>
      </c>
      <c r="N31" s="34" t="s">
        <v>17</v>
      </c>
      <c r="O31" s="34" t="s">
        <v>15</v>
      </c>
      <c r="P31" s="35" t="s">
        <v>16</v>
      </c>
    </row>
    <row r="32" spans="1:23" x14ac:dyDescent="0.2">
      <c r="C32" s="49" t="s">
        <v>92</v>
      </c>
      <c r="D32" s="10"/>
      <c r="E32" s="10"/>
      <c r="F32" s="10"/>
      <c r="G32" s="70">
        <v>22917340</v>
      </c>
      <c r="H32" s="10"/>
      <c r="I32" s="70">
        <v>148617</v>
      </c>
      <c r="J32" s="70">
        <v>33570419</v>
      </c>
      <c r="K32" s="70">
        <v>642341</v>
      </c>
      <c r="L32" s="10"/>
      <c r="M32" s="10"/>
      <c r="N32" s="10"/>
      <c r="O32" s="10"/>
      <c r="P32" s="10">
        <f t="shared" ref="P32" si="15">SUM(D32:O32)</f>
        <v>57278717</v>
      </c>
    </row>
    <row r="33" spans="3:16" x14ac:dyDescent="0.2">
      <c r="C33" s="49" t="s">
        <v>69</v>
      </c>
      <c r="D33" s="10">
        <v>3571884</v>
      </c>
      <c r="E33" s="10">
        <v>303870</v>
      </c>
      <c r="F33" s="10"/>
      <c r="G33" s="10">
        <v>38747580</v>
      </c>
      <c r="H33" s="10">
        <v>10177527</v>
      </c>
      <c r="I33" s="10">
        <v>16757476</v>
      </c>
      <c r="J33" s="10">
        <v>47736140</v>
      </c>
      <c r="K33" s="10">
        <v>10732725</v>
      </c>
      <c r="L33" s="10">
        <v>10672894</v>
      </c>
      <c r="M33" s="10">
        <v>399323</v>
      </c>
      <c r="N33" s="10">
        <v>16487646</v>
      </c>
      <c r="O33" s="10">
        <v>74131</v>
      </c>
      <c r="P33" s="10">
        <f>SUM(D33:O33)</f>
        <v>155661196</v>
      </c>
    </row>
    <row r="34" spans="3:16" x14ac:dyDescent="0.2">
      <c r="C34" s="49" t="s">
        <v>70</v>
      </c>
      <c r="D34" s="10">
        <v>5107300</v>
      </c>
      <c r="E34" s="10">
        <v>472857</v>
      </c>
      <c r="F34" s="10">
        <v>37058060</v>
      </c>
      <c r="G34" s="10">
        <v>54500664</v>
      </c>
      <c r="H34" s="10">
        <v>5677475</v>
      </c>
      <c r="I34" s="10">
        <v>38827043</v>
      </c>
      <c r="J34" s="10">
        <v>47205446</v>
      </c>
      <c r="K34" s="10">
        <v>17247733</v>
      </c>
      <c r="L34" s="10">
        <v>8655132</v>
      </c>
      <c r="M34" s="10">
        <v>7699420</v>
      </c>
      <c r="N34" s="10">
        <v>31722079</v>
      </c>
      <c r="O34" s="10">
        <v>490620</v>
      </c>
      <c r="P34" s="10">
        <f t="shared" ref="P34:P40" si="16">SUM(D34:O34)</f>
        <v>254663829</v>
      </c>
    </row>
    <row r="35" spans="3:16" x14ac:dyDescent="0.2">
      <c r="C35" s="49" t="s">
        <v>71</v>
      </c>
      <c r="D35" s="10">
        <v>4406202</v>
      </c>
      <c r="E35" s="10">
        <v>101671</v>
      </c>
      <c r="F35" s="10">
        <v>52599871</v>
      </c>
      <c r="G35" s="10">
        <v>84223158</v>
      </c>
      <c r="H35" s="10">
        <v>659405</v>
      </c>
      <c r="I35" s="10">
        <v>51945273</v>
      </c>
      <c r="J35" s="10">
        <v>79756398</v>
      </c>
      <c r="K35" s="10">
        <v>22897913</v>
      </c>
      <c r="L35" s="10">
        <v>12425960</v>
      </c>
      <c r="M35" s="10">
        <v>49882875</v>
      </c>
      <c r="N35" s="10">
        <v>50334622</v>
      </c>
      <c r="O35" s="10">
        <v>3566385</v>
      </c>
      <c r="P35" s="10">
        <f t="shared" si="16"/>
        <v>412799733</v>
      </c>
    </row>
    <row r="36" spans="3:16" x14ac:dyDescent="0.2">
      <c r="C36" s="49" t="s">
        <v>72</v>
      </c>
      <c r="D36" s="10">
        <v>5042249</v>
      </c>
      <c r="E36" s="10">
        <v>368609</v>
      </c>
      <c r="F36" s="10">
        <v>112330657</v>
      </c>
      <c r="G36" s="10">
        <v>133841386</v>
      </c>
      <c r="H36" s="10">
        <v>720133</v>
      </c>
      <c r="I36" s="10">
        <v>63965963</v>
      </c>
      <c r="J36" s="10">
        <v>98766037</v>
      </c>
      <c r="K36" s="10">
        <v>20180632</v>
      </c>
      <c r="L36" s="10">
        <v>20538207</v>
      </c>
      <c r="M36" s="10">
        <v>3194725</v>
      </c>
      <c r="N36" s="10">
        <v>38272940</v>
      </c>
      <c r="O36" s="10">
        <v>4158651</v>
      </c>
      <c r="P36" s="10">
        <f t="shared" si="16"/>
        <v>501380189</v>
      </c>
    </row>
    <row r="37" spans="3:16" x14ac:dyDescent="0.2">
      <c r="C37" s="49" t="s">
        <v>73</v>
      </c>
      <c r="D37" s="10">
        <v>10626249</v>
      </c>
      <c r="E37" s="10">
        <v>846248</v>
      </c>
      <c r="F37" s="10">
        <v>120025964</v>
      </c>
      <c r="G37" s="10">
        <v>168676747</v>
      </c>
      <c r="H37" s="10">
        <v>791085</v>
      </c>
      <c r="I37" s="10">
        <v>70588599</v>
      </c>
      <c r="J37" s="10">
        <v>95246110</v>
      </c>
      <c r="K37" s="10">
        <v>24339347</v>
      </c>
      <c r="L37" s="10">
        <v>16768246</v>
      </c>
      <c r="M37" s="10">
        <v>6706193</v>
      </c>
      <c r="N37" s="10">
        <v>54068234</v>
      </c>
      <c r="O37" s="10">
        <v>1599327</v>
      </c>
      <c r="P37" s="10">
        <f t="shared" si="16"/>
        <v>570282349</v>
      </c>
    </row>
    <row r="38" spans="3:16" x14ac:dyDescent="0.2">
      <c r="C38" s="49" t="s">
        <v>74</v>
      </c>
      <c r="D38" s="10">
        <v>10212371</v>
      </c>
      <c r="E38" s="10">
        <v>673608</v>
      </c>
      <c r="F38" s="10">
        <v>120930572</v>
      </c>
      <c r="G38" s="10">
        <v>209906859</v>
      </c>
      <c r="H38" s="10">
        <v>4434948</v>
      </c>
      <c r="I38" s="10">
        <v>111743424</v>
      </c>
      <c r="J38" s="10">
        <v>135286498</v>
      </c>
      <c r="K38" s="10">
        <v>38223085</v>
      </c>
      <c r="L38" s="10">
        <v>18293760</v>
      </c>
      <c r="M38" s="10">
        <v>5756697</v>
      </c>
      <c r="N38" s="10">
        <v>89251096</v>
      </c>
      <c r="O38" s="10">
        <v>4687222</v>
      </c>
      <c r="P38" s="10">
        <f t="shared" si="16"/>
        <v>749400140</v>
      </c>
    </row>
    <row r="39" spans="3:16" x14ac:dyDescent="0.2">
      <c r="C39" s="49" t="s">
        <v>75</v>
      </c>
      <c r="D39" s="10">
        <v>15472293</v>
      </c>
      <c r="E39" s="10">
        <v>1110146</v>
      </c>
      <c r="F39" s="10">
        <v>144293748</v>
      </c>
      <c r="G39" s="10">
        <v>283255958</v>
      </c>
      <c r="H39" s="10">
        <v>4498352</v>
      </c>
      <c r="I39" s="10">
        <v>127080485</v>
      </c>
      <c r="J39" s="10">
        <v>196137679</v>
      </c>
      <c r="K39" s="10">
        <v>67730322</v>
      </c>
      <c r="L39" s="10">
        <v>27464272</v>
      </c>
      <c r="M39" s="10">
        <v>13607626</v>
      </c>
      <c r="N39" s="10">
        <v>71263045</v>
      </c>
      <c r="O39" s="10">
        <v>6392213</v>
      </c>
      <c r="P39" s="10">
        <f t="shared" si="16"/>
        <v>958306139</v>
      </c>
    </row>
    <row r="40" spans="3:16" x14ac:dyDescent="0.2">
      <c r="C40" s="49" t="s">
        <v>77</v>
      </c>
      <c r="D40" s="10">
        <v>15943277</v>
      </c>
      <c r="E40" s="10">
        <v>2000860</v>
      </c>
      <c r="F40" s="10">
        <v>172036391</v>
      </c>
      <c r="G40" s="10">
        <v>405060654</v>
      </c>
      <c r="H40" s="10">
        <v>6384325</v>
      </c>
      <c r="I40" s="10">
        <v>163276446</v>
      </c>
      <c r="J40" s="10">
        <v>360644547</v>
      </c>
      <c r="K40" s="10">
        <v>70647366</v>
      </c>
      <c r="L40" s="10">
        <v>56956518</v>
      </c>
      <c r="M40" s="10">
        <v>13084823</v>
      </c>
      <c r="N40" s="10">
        <v>77176447</v>
      </c>
      <c r="O40" s="10">
        <v>7651738</v>
      </c>
      <c r="P40" s="10">
        <f t="shared" si="16"/>
        <v>1350863392</v>
      </c>
    </row>
    <row r="42" spans="3:16" x14ac:dyDescent="0.2">
      <c r="C42" s="66" t="s">
        <v>49</v>
      </c>
    </row>
    <row r="43" spans="3:16" x14ac:dyDescent="0.2">
      <c r="C43" t="s">
        <v>79</v>
      </c>
      <c r="D43" s="32" t="s">
        <v>7</v>
      </c>
      <c r="E43" s="32" t="s">
        <v>8</v>
      </c>
      <c r="F43" s="32" t="s">
        <v>9</v>
      </c>
      <c r="G43" s="32" t="s">
        <v>10</v>
      </c>
      <c r="H43" s="32" t="s">
        <v>11</v>
      </c>
      <c r="I43" s="34" t="s">
        <v>19</v>
      </c>
      <c r="J43" s="34" t="s">
        <v>12</v>
      </c>
      <c r="K43" s="34" t="s">
        <v>13</v>
      </c>
      <c r="L43" s="34" t="s">
        <v>42</v>
      </c>
      <c r="M43" s="34" t="s">
        <v>14</v>
      </c>
      <c r="N43" s="34" t="s">
        <v>17</v>
      </c>
      <c r="O43" s="34" t="s">
        <v>15</v>
      </c>
      <c r="P43" s="35" t="s">
        <v>16</v>
      </c>
    </row>
    <row r="44" spans="3:16" x14ac:dyDescent="0.2">
      <c r="C44" s="49" t="s">
        <v>92</v>
      </c>
      <c r="D44" s="67">
        <f>D56/1024</f>
        <v>0</v>
      </c>
      <c r="E44" s="67">
        <f t="shared" ref="E44:O44" si="17">E56/1024</f>
        <v>0</v>
      </c>
      <c r="F44" s="67">
        <f t="shared" si="17"/>
        <v>0</v>
      </c>
      <c r="G44" s="67">
        <f t="shared" si="17"/>
        <v>72.887439727783203</v>
      </c>
      <c r="H44" s="67">
        <f t="shared" si="17"/>
        <v>0</v>
      </c>
      <c r="I44" s="67">
        <f t="shared" si="17"/>
        <v>6.6466856002807617</v>
      </c>
      <c r="J44" s="67">
        <f t="shared" si="17"/>
        <v>569.63172245025635</v>
      </c>
      <c r="K44" s="67">
        <f t="shared" si="17"/>
        <v>15.27695369720459</v>
      </c>
      <c r="L44" s="67">
        <f t="shared" si="17"/>
        <v>0</v>
      </c>
      <c r="M44" s="67">
        <f t="shared" si="17"/>
        <v>0</v>
      </c>
      <c r="N44" s="67">
        <f t="shared" si="17"/>
        <v>0</v>
      </c>
      <c r="O44" s="67">
        <f t="shared" si="17"/>
        <v>0</v>
      </c>
      <c r="P44" s="67">
        <f t="shared" ref="P44:P52" si="18">SUM(D44:O44)</f>
        <v>664.4428014755249</v>
      </c>
    </row>
    <row r="45" spans="3:16" x14ac:dyDescent="0.2">
      <c r="C45" s="49" t="s">
        <v>69</v>
      </c>
      <c r="D45" s="67">
        <f t="shared" ref="D45:O45" si="19">D57/1024</f>
        <v>167.13747070312499</v>
      </c>
      <c r="E45" s="67">
        <f t="shared" si="19"/>
        <v>16.502822265624999</v>
      </c>
      <c r="F45" s="67">
        <f t="shared" si="19"/>
        <v>0</v>
      </c>
      <c r="G45" s="67">
        <f t="shared" si="19"/>
        <v>302.798525390625</v>
      </c>
      <c r="H45" s="67">
        <f t="shared" si="19"/>
        <v>12.077285156249999</v>
      </c>
      <c r="I45" s="67">
        <f t="shared" si="19"/>
        <v>448.11910156250002</v>
      </c>
      <c r="J45" s="67">
        <f t="shared" si="19"/>
        <v>813.94316406250005</v>
      </c>
      <c r="K45" s="67">
        <f t="shared" si="19"/>
        <v>81.316943359375017</v>
      </c>
      <c r="L45" s="67">
        <f t="shared" si="19"/>
        <v>61.039814453125004</v>
      </c>
      <c r="M45" s="67">
        <f t="shared" si="19"/>
        <v>0.73624999999999996</v>
      </c>
      <c r="N45" s="67">
        <f t="shared" si="19"/>
        <v>62.173291015624997</v>
      </c>
      <c r="O45" s="67">
        <f t="shared" si="19"/>
        <v>6.4423828124999999E-2</v>
      </c>
      <c r="P45" s="67">
        <f t="shared" si="18"/>
        <v>1965.9090917968749</v>
      </c>
    </row>
    <row r="46" spans="3:16" x14ac:dyDescent="0.2">
      <c r="C46" s="49" t="s">
        <v>70</v>
      </c>
      <c r="D46" s="67">
        <f t="shared" ref="D46:O46" si="20">D58/1024</f>
        <v>187.91737431887725</v>
      </c>
      <c r="E46" s="67">
        <f t="shared" si="20"/>
        <v>41.982201290367755</v>
      </c>
      <c r="F46" s="67">
        <f t="shared" si="20"/>
        <v>9.2010803301645563</v>
      </c>
      <c r="G46" s="67">
        <f t="shared" si="20"/>
        <v>487.31976638919554</v>
      </c>
      <c r="H46" s="67">
        <f t="shared" si="20"/>
        <v>8.6275993815233729</v>
      </c>
      <c r="I46" s="67">
        <f t="shared" si="20"/>
        <v>538.93535439403638</v>
      </c>
      <c r="J46" s="67">
        <f t="shared" si="20"/>
        <v>866.74800395509101</v>
      </c>
      <c r="K46" s="67">
        <f t="shared" si="20"/>
        <v>119.99649580963224</v>
      </c>
      <c r="L46" s="67">
        <f t="shared" si="20"/>
        <v>73.955380859374998</v>
      </c>
      <c r="M46" s="67">
        <f t="shared" si="20"/>
        <v>2.859052655876436</v>
      </c>
      <c r="N46" s="67">
        <f t="shared" si="20"/>
        <v>91.35252567675154</v>
      </c>
      <c r="O46" s="67">
        <f t="shared" si="20"/>
        <v>0.31630323165882113</v>
      </c>
      <c r="P46" s="67">
        <f t="shared" si="18"/>
        <v>2429.21113829255</v>
      </c>
    </row>
    <row r="47" spans="3:16" x14ac:dyDescent="0.2">
      <c r="C47" s="49" t="s">
        <v>71</v>
      </c>
      <c r="D47" s="67">
        <f t="shared" ref="D47:O47" si="21">D59/1024</f>
        <v>232.70969726562498</v>
      </c>
      <c r="E47" s="67">
        <f t="shared" si="21"/>
        <v>2.6634765624999996</v>
      </c>
      <c r="F47" s="67">
        <f t="shared" si="21"/>
        <v>17.431845703124999</v>
      </c>
      <c r="G47" s="67">
        <f t="shared" si="21"/>
        <v>698.67523437499995</v>
      </c>
      <c r="H47" s="67">
        <f t="shared" si="21"/>
        <v>12.410048828124999</v>
      </c>
      <c r="I47" s="67">
        <f t="shared" si="21"/>
        <v>952.70526367187506</v>
      </c>
      <c r="J47" s="67">
        <f t="shared" si="21"/>
        <v>1287.3805273437499</v>
      </c>
      <c r="K47" s="67">
        <f t="shared" si="21"/>
        <v>140.17009765624999</v>
      </c>
      <c r="L47" s="67">
        <f t="shared" si="21"/>
        <v>173.84639648437499</v>
      </c>
      <c r="M47" s="67">
        <f t="shared" si="21"/>
        <v>4.9920605468749999</v>
      </c>
      <c r="N47" s="67">
        <f t="shared" si="21"/>
        <v>104.92124023437498</v>
      </c>
      <c r="O47" s="67">
        <f t="shared" si="21"/>
        <v>1.4294628906250002</v>
      </c>
      <c r="P47" s="67">
        <f t="shared" si="18"/>
        <v>3629.3353515624999</v>
      </c>
    </row>
    <row r="48" spans="3:16" x14ac:dyDescent="0.2">
      <c r="C48" s="49" t="s">
        <v>72</v>
      </c>
      <c r="D48" s="67">
        <f t="shared" ref="D48:O48" si="22">D60/1024</f>
        <v>195.51196289062503</v>
      </c>
      <c r="E48" s="67">
        <f t="shared" si="22"/>
        <v>103.10643554687501</v>
      </c>
      <c r="F48" s="67">
        <f t="shared" si="22"/>
        <v>35.759873046874993</v>
      </c>
      <c r="G48" s="67">
        <f t="shared" si="22"/>
        <v>1042.4527050781248</v>
      </c>
      <c r="H48" s="67">
        <f t="shared" si="22"/>
        <v>5.9392285156250013</v>
      </c>
      <c r="I48" s="67">
        <f t="shared" si="22"/>
        <v>1178.54642578125</v>
      </c>
      <c r="J48" s="67">
        <f t="shared" si="22"/>
        <v>1578.3927832031247</v>
      </c>
      <c r="K48" s="67">
        <f t="shared" si="22"/>
        <v>185.13569335937498</v>
      </c>
      <c r="L48" s="67">
        <f t="shared" si="22"/>
        <v>282.97775390625003</v>
      </c>
      <c r="M48" s="67">
        <f t="shared" si="22"/>
        <v>7.1624121093750004</v>
      </c>
      <c r="N48" s="67">
        <f t="shared" si="22"/>
        <v>111.833525390625</v>
      </c>
      <c r="O48" s="67">
        <f t="shared" si="22"/>
        <v>2.8848242187499995</v>
      </c>
      <c r="P48" s="67">
        <f t="shared" si="18"/>
        <v>4729.7036230468739</v>
      </c>
    </row>
    <row r="49" spans="3:16" x14ac:dyDescent="0.2">
      <c r="C49" s="49" t="s">
        <v>73</v>
      </c>
      <c r="D49" s="67">
        <f t="shared" ref="D49:O49" si="23">D61/1024</f>
        <v>643.93322265624988</v>
      </c>
      <c r="E49" s="67">
        <f t="shared" si="23"/>
        <v>188.17906250000001</v>
      </c>
      <c r="F49" s="67">
        <f t="shared" si="23"/>
        <v>37.516135742187501</v>
      </c>
      <c r="G49" s="67">
        <f t="shared" si="23"/>
        <v>1327.66482421875</v>
      </c>
      <c r="H49" s="67">
        <f t="shared" si="23"/>
        <v>7.2834960937500011</v>
      </c>
      <c r="I49" s="67">
        <f t="shared" si="23"/>
        <v>1200.866494140625</v>
      </c>
      <c r="J49" s="67">
        <f t="shared" si="23"/>
        <v>1289.7931152343751</v>
      </c>
      <c r="K49" s="67">
        <f t="shared" si="23"/>
        <v>168.339326171875</v>
      </c>
      <c r="L49" s="67">
        <f t="shared" si="23"/>
        <v>370.48637695312499</v>
      </c>
      <c r="M49" s="67">
        <f t="shared" si="23"/>
        <v>10.159755859375002</v>
      </c>
      <c r="N49" s="67">
        <f t="shared" si="23"/>
        <v>161.62029296874999</v>
      </c>
      <c r="O49" s="67">
        <f t="shared" si="23"/>
        <v>1.470908203125</v>
      </c>
      <c r="P49" s="67">
        <f t="shared" si="18"/>
        <v>5407.3130107421866</v>
      </c>
    </row>
    <row r="50" spans="3:16" x14ac:dyDescent="0.2">
      <c r="C50" s="49" t="s">
        <v>74</v>
      </c>
      <c r="D50" s="67">
        <f t="shared" ref="D50:O50" si="24">D62/1024</f>
        <v>624.53989257812486</v>
      </c>
      <c r="E50" s="67">
        <f t="shared" si="24"/>
        <v>81.960292968749997</v>
      </c>
      <c r="F50" s="67">
        <f t="shared" si="24"/>
        <v>48.773496093749998</v>
      </c>
      <c r="G50" s="67">
        <f t="shared" si="24"/>
        <v>1942.4786035156249</v>
      </c>
      <c r="H50" s="67">
        <f t="shared" si="24"/>
        <v>6.9492285156250002</v>
      </c>
      <c r="I50" s="67">
        <f t="shared" si="24"/>
        <v>1456.1670898437501</v>
      </c>
      <c r="J50" s="67">
        <f t="shared" si="24"/>
        <v>2080.3925292968752</v>
      </c>
      <c r="K50" s="67">
        <f t="shared" si="24"/>
        <v>180.22646484374999</v>
      </c>
      <c r="L50" s="67">
        <f t="shared" si="24"/>
        <v>500.98374023437498</v>
      </c>
      <c r="M50" s="67">
        <f t="shared" si="24"/>
        <v>16.33041015625</v>
      </c>
      <c r="N50" s="67">
        <f t="shared" si="24"/>
        <v>232.35997070312499</v>
      </c>
      <c r="O50" s="67">
        <f t="shared" si="24"/>
        <v>2.5720312500000002</v>
      </c>
      <c r="P50" s="67">
        <f t="shared" si="18"/>
        <v>7173.7337499999994</v>
      </c>
    </row>
    <row r="51" spans="3:16" x14ac:dyDescent="0.2">
      <c r="C51" s="49" t="s">
        <v>75</v>
      </c>
      <c r="D51" s="67">
        <f t="shared" ref="D51:O51" si="25">D63/1024</f>
        <v>1094.296884765625</v>
      </c>
      <c r="E51" s="67">
        <f t="shared" si="25"/>
        <v>349.97136718750005</v>
      </c>
      <c r="F51" s="67">
        <f t="shared" si="25"/>
        <v>72.337106445312514</v>
      </c>
      <c r="G51" s="67">
        <f t="shared" si="25"/>
        <v>1770.654091796875</v>
      </c>
      <c r="H51" s="67">
        <f t="shared" si="25"/>
        <v>8.9811523437499989</v>
      </c>
      <c r="I51" s="67">
        <f t="shared" si="25"/>
        <v>2132.9461816406251</v>
      </c>
      <c r="J51" s="67">
        <f t="shared" si="25"/>
        <v>3045.8086132812505</v>
      </c>
      <c r="K51" s="67">
        <f t="shared" si="25"/>
        <v>169.87938476562502</v>
      </c>
      <c r="L51" s="67">
        <f t="shared" si="25"/>
        <v>404.45936523437501</v>
      </c>
      <c r="M51" s="67">
        <f t="shared" si="25"/>
        <v>21.51076171875</v>
      </c>
      <c r="N51" s="67">
        <f t="shared" si="25"/>
        <v>207.10779296875</v>
      </c>
      <c r="O51" s="67">
        <f t="shared" si="25"/>
        <v>2.7203515624999999</v>
      </c>
      <c r="P51" s="67">
        <f t="shared" si="18"/>
        <v>9280.6730537109397</v>
      </c>
    </row>
    <row r="52" spans="3:16" x14ac:dyDescent="0.2">
      <c r="C52" s="49" t="s">
        <v>77</v>
      </c>
      <c r="D52" s="67">
        <f t="shared" ref="D52:O52" si="26">D64/1024</f>
        <v>1142.3560986581349</v>
      </c>
      <c r="E52" s="67">
        <f t="shared" si="26"/>
        <v>189.67558521090592</v>
      </c>
      <c r="F52" s="67">
        <f t="shared" si="26"/>
        <v>93.666928523617443</v>
      </c>
      <c r="G52" s="67">
        <f t="shared" si="26"/>
        <v>2071.4167294902027</v>
      </c>
      <c r="H52" s="67">
        <f t="shared" si="26"/>
        <v>16.130874663122043</v>
      </c>
      <c r="I52" s="67">
        <f t="shared" si="26"/>
        <v>1801.2341377453145</v>
      </c>
      <c r="J52" s="67">
        <f t="shared" si="26"/>
        <v>3916.7340831344368</v>
      </c>
      <c r="K52" s="67">
        <f t="shared" si="26"/>
        <v>201.59095327375263</v>
      </c>
      <c r="L52" s="67">
        <f t="shared" si="26"/>
        <v>1191.0308301382825</v>
      </c>
      <c r="M52" s="67">
        <f t="shared" si="26"/>
        <v>20.427300843186408</v>
      </c>
      <c r="N52" s="67">
        <f t="shared" si="26"/>
        <v>300.98538081447828</v>
      </c>
      <c r="O52" s="67">
        <f t="shared" si="26"/>
        <v>1.672547038133412</v>
      </c>
      <c r="P52" s="67">
        <f t="shared" si="18"/>
        <v>10946.921449533569</v>
      </c>
    </row>
    <row r="53" spans="3:16" x14ac:dyDescent="0.2">
      <c r="C53" s="66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</row>
    <row r="54" spans="3:16" x14ac:dyDescent="0.2">
      <c r="C54" s="66" t="s">
        <v>61</v>
      </c>
    </row>
    <row r="55" spans="3:16" x14ac:dyDescent="0.2">
      <c r="C55" t="s">
        <v>79</v>
      </c>
      <c r="D55" s="32" t="s">
        <v>7</v>
      </c>
      <c r="E55" s="32" t="s">
        <v>8</v>
      </c>
      <c r="F55" s="32" t="s">
        <v>9</v>
      </c>
      <c r="G55" s="32" t="s">
        <v>10</v>
      </c>
      <c r="H55" s="32" t="s">
        <v>11</v>
      </c>
      <c r="I55" s="34" t="s">
        <v>19</v>
      </c>
      <c r="J55" s="34" t="s">
        <v>12</v>
      </c>
      <c r="K55" s="34" t="s">
        <v>13</v>
      </c>
      <c r="L55" s="34" t="s">
        <v>42</v>
      </c>
      <c r="M55" s="34" t="s">
        <v>14</v>
      </c>
      <c r="N55" s="34" t="s">
        <v>17</v>
      </c>
      <c r="O55" s="34" t="s">
        <v>15</v>
      </c>
      <c r="P55" s="35" t="s">
        <v>16</v>
      </c>
    </row>
    <row r="56" spans="3:16" x14ac:dyDescent="0.2">
      <c r="C56" s="49" t="s">
        <v>92</v>
      </c>
      <c r="D56" s="67"/>
      <c r="E56" s="67"/>
      <c r="F56" s="67"/>
      <c r="G56" s="68">
        <v>74636.73828125</v>
      </c>
      <c r="H56" s="67"/>
      <c r="I56" s="68">
        <v>6806.2060546875</v>
      </c>
      <c r="J56" s="68">
        <v>583302.8837890625</v>
      </c>
      <c r="K56" s="68">
        <v>15643.6005859375</v>
      </c>
      <c r="L56" s="67"/>
      <c r="M56" s="67"/>
      <c r="N56" s="67"/>
      <c r="O56" s="67"/>
      <c r="P56" s="67">
        <f t="shared" ref="P56:P64" si="27">SUM(D56:O56)</f>
        <v>680389.4287109375</v>
      </c>
    </row>
    <row r="57" spans="3:16" x14ac:dyDescent="0.2">
      <c r="C57" s="49" t="s">
        <v>69</v>
      </c>
      <c r="D57" s="67">
        <v>171148.77</v>
      </c>
      <c r="E57" s="67">
        <v>16898.89</v>
      </c>
      <c r="F57" s="67"/>
      <c r="G57" s="67">
        <v>310065.69</v>
      </c>
      <c r="H57" s="67">
        <v>12367.14</v>
      </c>
      <c r="I57" s="67">
        <v>458873.96</v>
      </c>
      <c r="J57" s="67">
        <v>833477.8</v>
      </c>
      <c r="K57" s="67">
        <v>83268.550000000017</v>
      </c>
      <c r="L57" s="67">
        <v>62504.770000000004</v>
      </c>
      <c r="M57" s="67">
        <v>753.92</v>
      </c>
      <c r="N57" s="67">
        <v>63665.45</v>
      </c>
      <c r="O57" s="67">
        <v>65.97</v>
      </c>
      <c r="P57" s="67">
        <f t="shared" si="27"/>
        <v>2013090.91</v>
      </c>
    </row>
    <row r="58" spans="3:16" x14ac:dyDescent="0.2">
      <c r="C58" s="49" t="s">
        <v>70</v>
      </c>
      <c r="D58" s="67">
        <v>192427.3913025303</v>
      </c>
      <c r="E58" s="67">
        <v>42989.774121336581</v>
      </c>
      <c r="F58" s="67">
        <v>9421.9062580885056</v>
      </c>
      <c r="G58" s="67">
        <v>499015.44078253623</v>
      </c>
      <c r="H58" s="67">
        <v>8834.6617666799339</v>
      </c>
      <c r="I58" s="67">
        <v>551869.80289949325</v>
      </c>
      <c r="J58" s="67">
        <v>887549.95605001319</v>
      </c>
      <c r="K58" s="67">
        <v>122876.41170906341</v>
      </c>
      <c r="L58" s="71">
        <v>75730.31</v>
      </c>
      <c r="M58" s="67">
        <v>2927.6699196174704</v>
      </c>
      <c r="N58" s="67">
        <v>93544.986292993577</v>
      </c>
      <c r="O58" s="67">
        <v>323.89450921863283</v>
      </c>
      <c r="P58" s="67">
        <f t="shared" si="27"/>
        <v>2487512.2056115712</v>
      </c>
    </row>
    <row r="59" spans="3:16" x14ac:dyDescent="0.2">
      <c r="C59" s="49" t="s">
        <v>71</v>
      </c>
      <c r="D59" s="67">
        <v>238294.72999999998</v>
      </c>
      <c r="E59" s="67">
        <v>2727.3999999999996</v>
      </c>
      <c r="F59" s="67">
        <v>17850.21</v>
      </c>
      <c r="G59" s="67">
        <v>715443.44</v>
      </c>
      <c r="H59" s="67">
        <v>12707.89</v>
      </c>
      <c r="I59" s="67">
        <v>975570.19000000006</v>
      </c>
      <c r="J59" s="67">
        <v>1318277.6599999999</v>
      </c>
      <c r="K59" s="67">
        <v>143534.18</v>
      </c>
      <c r="L59" s="67">
        <v>178018.71</v>
      </c>
      <c r="M59" s="67">
        <v>5111.87</v>
      </c>
      <c r="N59" s="67">
        <v>107439.34999999998</v>
      </c>
      <c r="O59" s="67">
        <v>1463.7700000000002</v>
      </c>
      <c r="P59" s="67">
        <f t="shared" si="27"/>
        <v>3716439.4</v>
      </c>
    </row>
    <row r="60" spans="3:16" x14ac:dyDescent="0.2">
      <c r="C60" s="49" t="s">
        <v>72</v>
      </c>
      <c r="D60" s="67">
        <v>200204.25000000003</v>
      </c>
      <c r="E60" s="67">
        <v>105580.99</v>
      </c>
      <c r="F60" s="67">
        <v>36618.109999999993</v>
      </c>
      <c r="G60" s="67">
        <v>1067471.5699999998</v>
      </c>
      <c r="H60" s="67">
        <v>6081.7700000000013</v>
      </c>
      <c r="I60" s="67">
        <v>1206831.54</v>
      </c>
      <c r="J60" s="67">
        <v>1616274.2099999997</v>
      </c>
      <c r="K60" s="67">
        <v>189578.94999999998</v>
      </c>
      <c r="L60" s="67">
        <v>289769.22000000003</v>
      </c>
      <c r="M60" s="67">
        <v>7334.31</v>
      </c>
      <c r="N60" s="67">
        <v>114517.53</v>
      </c>
      <c r="O60" s="67">
        <v>2954.0599999999995</v>
      </c>
      <c r="P60" s="67">
        <f t="shared" si="27"/>
        <v>4843216.5099999988</v>
      </c>
    </row>
    <row r="61" spans="3:16" x14ac:dyDescent="0.2">
      <c r="C61" s="49" t="s">
        <v>73</v>
      </c>
      <c r="D61" s="67">
        <v>659387.61999999988</v>
      </c>
      <c r="E61" s="67">
        <v>192695.36000000002</v>
      </c>
      <c r="F61" s="67">
        <v>38416.523000000001</v>
      </c>
      <c r="G61" s="67">
        <v>1359528.78</v>
      </c>
      <c r="H61" s="67">
        <v>7458.3000000000011</v>
      </c>
      <c r="I61" s="67">
        <v>1229687.29</v>
      </c>
      <c r="J61" s="67">
        <v>1320748.1500000001</v>
      </c>
      <c r="K61" s="67">
        <v>172379.47</v>
      </c>
      <c r="L61" s="67">
        <v>379378.05</v>
      </c>
      <c r="M61" s="67">
        <v>10403.590000000002</v>
      </c>
      <c r="N61" s="67">
        <v>165499.18</v>
      </c>
      <c r="O61" s="67">
        <v>1506.21</v>
      </c>
      <c r="P61" s="67">
        <f t="shared" si="27"/>
        <v>5537088.5229999991</v>
      </c>
    </row>
    <row r="62" spans="3:16" x14ac:dyDescent="0.2">
      <c r="C62" s="49" t="s">
        <v>74</v>
      </c>
      <c r="D62" s="67">
        <v>639528.84999999986</v>
      </c>
      <c r="E62" s="67">
        <v>83927.34</v>
      </c>
      <c r="F62" s="67">
        <v>49944.06</v>
      </c>
      <c r="G62" s="67">
        <v>1989098.0899999999</v>
      </c>
      <c r="H62" s="67">
        <v>7116.01</v>
      </c>
      <c r="I62" s="67">
        <v>1491115.1</v>
      </c>
      <c r="J62" s="67">
        <v>2130321.9500000002</v>
      </c>
      <c r="K62" s="67">
        <v>184551.9</v>
      </c>
      <c r="L62" s="67">
        <v>513007.35</v>
      </c>
      <c r="M62" s="67">
        <v>16722.34</v>
      </c>
      <c r="N62" s="67">
        <v>237936.61</v>
      </c>
      <c r="O62" s="67">
        <v>2633.76</v>
      </c>
      <c r="P62" s="67">
        <f t="shared" si="27"/>
        <v>7345903.3599999994</v>
      </c>
    </row>
    <row r="63" spans="3:16" x14ac:dyDescent="0.2">
      <c r="C63" s="49" t="s">
        <v>75</v>
      </c>
      <c r="D63" s="67">
        <v>1120560.01</v>
      </c>
      <c r="E63" s="67">
        <v>358370.68000000005</v>
      </c>
      <c r="F63" s="67">
        <v>74073.197000000015</v>
      </c>
      <c r="G63" s="67">
        <v>1813149.79</v>
      </c>
      <c r="H63" s="67">
        <v>9196.6999999999989</v>
      </c>
      <c r="I63" s="67">
        <v>2184136.89</v>
      </c>
      <c r="J63" s="67">
        <v>3118908.0200000005</v>
      </c>
      <c r="K63" s="67">
        <v>173956.49000000002</v>
      </c>
      <c r="L63" s="67">
        <v>414166.39</v>
      </c>
      <c r="M63" s="67">
        <v>22027.02</v>
      </c>
      <c r="N63" s="67">
        <v>212078.38</v>
      </c>
      <c r="O63" s="67">
        <v>2785.64</v>
      </c>
      <c r="P63" s="67">
        <f t="shared" si="27"/>
        <v>9503409.2070000023</v>
      </c>
    </row>
    <row r="64" spans="3:16" x14ac:dyDescent="0.2">
      <c r="C64" s="49" t="s">
        <v>77</v>
      </c>
      <c r="D64" s="67">
        <v>1169772.6450259301</v>
      </c>
      <c r="E64" s="67">
        <v>194227.79925596766</v>
      </c>
      <c r="F64" s="67">
        <v>95914.934808184262</v>
      </c>
      <c r="G64" s="67">
        <v>2121130.7309979675</v>
      </c>
      <c r="H64" s="67">
        <v>16518.015655036972</v>
      </c>
      <c r="I64" s="67">
        <v>1844463.757051202</v>
      </c>
      <c r="J64" s="67">
        <v>4010735.7011296633</v>
      </c>
      <c r="K64" s="67">
        <v>206429.1361523227</v>
      </c>
      <c r="L64" s="67">
        <v>1219615.5700616012</v>
      </c>
      <c r="M64" s="67">
        <v>20917.556063422882</v>
      </c>
      <c r="N64" s="67">
        <v>308209.02995402575</v>
      </c>
      <c r="O64" s="67">
        <v>1712.6881670486139</v>
      </c>
      <c r="P64" s="67">
        <f t="shared" si="27"/>
        <v>11209647.564322375</v>
      </c>
    </row>
  </sheetData>
  <mergeCells count="1">
    <mergeCell ref="C1:P1"/>
  </mergeCells>
  <pageMargins left="0.75" right="0.75" top="1" bottom="1" header="0.5" footer="0.5"/>
  <pageSetup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3"/>
  <sheetViews>
    <sheetView topLeftCell="A52" zoomScale="70" zoomScaleNormal="70" workbookViewId="0">
      <selection activeCell="D12" sqref="D12"/>
    </sheetView>
  </sheetViews>
  <sheetFormatPr defaultColWidth="8.85546875" defaultRowHeight="12.75" x14ac:dyDescent="0.2"/>
  <cols>
    <col min="1" max="1" width="8.85546875" style="15"/>
    <col min="2" max="2" width="12.7109375" style="15" customWidth="1"/>
    <col min="3" max="3" width="12.140625" style="15" customWidth="1"/>
    <col min="4" max="4" width="11.42578125" style="15" customWidth="1"/>
    <col min="5" max="5" width="10" style="15" customWidth="1"/>
    <col min="6" max="6" width="10.85546875" style="15" customWidth="1"/>
    <col min="7" max="7" width="11.140625" style="15" customWidth="1"/>
    <col min="8" max="8" width="11.85546875" style="15" customWidth="1"/>
    <col min="9" max="9" width="10.140625" style="15" customWidth="1"/>
    <col min="10" max="10" width="11.42578125" style="15" customWidth="1"/>
    <col min="11" max="12" width="11" style="15" customWidth="1"/>
    <col min="13" max="13" width="10.42578125" style="15" customWidth="1"/>
    <col min="14" max="14" width="11.42578125" style="15" customWidth="1"/>
    <col min="15" max="257" width="8.85546875" style="15"/>
    <col min="258" max="258" width="14.42578125" style="15" customWidth="1"/>
    <col min="259" max="259" width="16.42578125" style="15" customWidth="1"/>
    <col min="260" max="260" width="14.42578125" style="15" customWidth="1"/>
    <col min="261" max="263" width="8.85546875" style="15"/>
    <col min="264" max="264" width="10.28515625" style="15" bestFit="1" customWidth="1"/>
    <col min="265" max="265" width="10.140625" style="15" customWidth="1"/>
    <col min="266" max="266" width="11.42578125" style="15" customWidth="1"/>
    <col min="267" max="267" width="11" style="15" customWidth="1"/>
    <col min="268" max="268" width="6.28515625" style="15" customWidth="1"/>
    <col min="269" max="269" width="11.28515625" style="15" customWidth="1"/>
    <col min="270" max="270" width="14.7109375" style="15" bestFit="1" customWidth="1"/>
    <col min="271" max="513" width="8.85546875" style="15"/>
    <col min="514" max="514" width="14.42578125" style="15" customWidth="1"/>
    <col min="515" max="515" width="16.42578125" style="15" customWidth="1"/>
    <col min="516" max="516" width="14.42578125" style="15" customWidth="1"/>
    <col min="517" max="519" width="8.85546875" style="15"/>
    <col min="520" max="520" width="10.28515625" style="15" bestFit="1" customWidth="1"/>
    <col min="521" max="521" width="10.140625" style="15" customWidth="1"/>
    <col min="522" max="522" width="11.42578125" style="15" customWidth="1"/>
    <col min="523" max="523" width="11" style="15" customWidth="1"/>
    <col min="524" max="524" width="6.28515625" style="15" customWidth="1"/>
    <col min="525" max="525" width="11.28515625" style="15" customWidth="1"/>
    <col min="526" max="526" width="14.7109375" style="15" bestFit="1" customWidth="1"/>
    <col min="527" max="769" width="8.85546875" style="15"/>
    <col min="770" max="770" width="14.42578125" style="15" customWidth="1"/>
    <col min="771" max="771" width="16.42578125" style="15" customWidth="1"/>
    <col min="772" max="772" width="14.42578125" style="15" customWidth="1"/>
    <col min="773" max="775" width="8.85546875" style="15"/>
    <col min="776" max="776" width="10.28515625" style="15" bestFit="1" customWidth="1"/>
    <col min="777" max="777" width="10.140625" style="15" customWidth="1"/>
    <col min="778" max="778" width="11.42578125" style="15" customWidth="1"/>
    <col min="779" max="779" width="11" style="15" customWidth="1"/>
    <col min="780" max="780" width="6.28515625" style="15" customWidth="1"/>
    <col min="781" max="781" width="11.28515625" style="15" customWidth="1"/>
    <col min="782" max="782" width="14.7109375" style="15" bestFit="1" customWidth="1"/>
    <col min="783" max="1025" width="8.85546875" style="15"/>
    <col min="1026" max="1026" width="14.42578125" style="15" customWidth="1"/>
    <col min="1027" max="1027" width="16.42578125" style="15" customWidth="1"/>
    <col min="1028" max="1028" width="14.42578125" style="15" customWidth="1"/>
    <col min="1029" max="1031" width="8.85546875" style="15"/>
    <col min="1032" max="1032" width="10.28515625" style="15" bestFit="1" customWidth="1"/>
    <col min="1033" max="1033" width="10.140625" style="15" customWidth="1"/>
    <col min="1034" max="1034" width="11.42578125" style="15" customWidth="1"/>
    <col min="1035" max="1035" width="11" style="15" customWidth="1"/>
    <col min="1036" max="1036" width="6.28515625" style="15" customWidth="1"/>
    <col min="1037" max="1037" width="11.28515625" style="15" customWidth="1"/>
    <col min="1038" max="1038" width="14.7109375" style="15" bestFit="1" customWidth="1"/>
    <col min="1039" max="1281" width="8.85546875" style="15"/>
    <col min="1282" max="1282" width="14.42578125" style="15" customWidth="1"/>
    <col min="1283" max="1283" width="16.42578125" style="15" customWidth="1"/>
    <col min="1284" max="1284" width="14.42578125" style="15" customWidth="1"/>
    <col min="1285" max="1287" width="8.85546875" style="15"/>
    <col min="1288" max="1288" width="10.28515625" style="15" bestFit="1" customWidth="1"/>
    <col min="1289" max="1289" width="10.140625" style="15" customWidth="1"/>
    <col min="1290" max="1290" width="11.42578125" style="15" customWidth="1"/>
    <col min="1291" max="1291" width="11" style="15" customWidth="1"/>
    <col min="1292" max="1292" width="6.28515625" style="15" customWidth="1"/>
    <col min="1293" max="1293" width="11.28515625" style="15" customWidth="1"/>
    <col min="1294" max="1294" width="14.7109375" style="15" bestFit="1" customWidth="1"/>
    <col min="1295" max="1537" width="8.85546875" style="15"/>
    <col min="1538" max="1538" width="14.42578125" style="15" customWidth="1"/>
    <col min="1539" max="1539" width="16.42578125" style="15" customWidth="1"/>
    <col min="1540" max="1540" width="14.42578125" style="15" customWidth="1"/>
    <col min="1541" max="1543" width="8.85546875" style="15"/>
    <col min="1544" max="1544" width="10.28515625" style="15" bestFit="1" customWidth="1"/>
    <col min="1545" max="1545" width="10.140625" style="15" customWidth="1"/>
    <col min="1546" max="1546" width="11.42578125" style="15" customWidth="1"/>
    <col min="1547" max="1547" width="11" style="15" customWidth="1"/>
    <col min="1548" max="1548" width="6.28515625" style="15" customWidth="1"/>
    <col min="1549" max="1549" width="11.28515625" style="15" customWidth="1"/>
    <col min="1550" max="1550" width="14.7109375" style="15" bestFit="1" customWidth="1"/>
    <col min="1551" max="1793" width="8.85546875" style="15"/>
    <col min="1794" max="1794" width="14.42578125" style="15" customWidth="1"/>
    <col min="1795" max="1795" width="16.42578125" style="15" customWidth="1"/>
    <col min="1796" max="1796" width="14.42578125" style="15" customWidth="1"/>
    <col min="1797" max="1799" width="8.85546875" style="15"/>
    <col min="1800" max="1800" width="10.28515625" style="15" bestFit="1" customWidth="1"/>
    <col min="1801" max="1801" width="10.140625" style="15" customWidth="1"/>
    <col min="1802" max="1802" width="11.42578125" style="15" customWidth="1"/>
    <col min="1803" max="1803" width="11" style="15" customWidth="1"/>
    <col min="1804" max="1804" width="6.28515625" style="15" customWidth="1"/>
    <col min="1805" max="1805" width="11.28515625" style="15" customWidth="1"/>
    <col min="1806" max="1806" width="14.7109375" style="15" bestFit="1" customWidth="1"/>
    <col min="1807" max="2049" width="8.85546875" style="15"/>
    <col min="2050" max="2050" width="14.42578125" style="15" customWidth="1"/>
    <col min="2051" max="2051" width="16.42578125" style="15" customWidth="1"/>
    <col min="2052" max="2052" width="14.42578125" style="15" customWidth="1"/>
    <col min="2053" max="2055" width="8.85546875" style="15"/>
    <col min="2056" max="2056" width="10.28515625" style="15" bestFit="1" customWidth="1"/>
    <col min="2057" max="2057" width="10.140625" style="15" customWidth="1"/>
    <col min="2058" max="2058" width="11.42578125" style="15" customWidth="1"/>
    <col min="2059" max="2059" width="11" style="15" customWidth="1"/>
    <col min="2060" max="2060" width="6.28515625" style="15" customWidth="1"/>
    <col min="2061" max="2061" width="11.28515625" style="15" customWidth="1"/>
    <col min="2062" max="2062" width="14.7109375" style="15" bestFit="1" customWidth="1"/>
    <col min="2063" max="2305" width="8.85546875" style="15"/>
    <col min="2306" max="2306" width="14.42578125" style="15" customWidth="1"/>
    <col min="2307" max="2307" width="16.42578125" style="15" customWidth="1"/>
    <col min="2308" max="2308" width="14.42578125" style="15" customWidth="1"/>
    <col min="2309" max="2311" width="8.85546875" style="15"/>
    <col min="2312" max="2312" width="10.28515625" style="15" bestFit="1" customWidth="1"/>
    <col min="2313" max="2313" width="10.140625" style="15" customWidth="1"/>
    <col min="2314" max="2314" width="11.42578125" style="15" customWidth="1"/>
    <col min="2315" max="2315" width="11" style="15" customWidth="1"/>
    <col min="2316" max="2316" width="6.28515625" style="15" customWidth="1"/>
    <col min="2317" max="2317" width="11.28515625" style="15" customWidth="1"/>
    <col min="2318" max="2318" width="14.7109375" style="15" bestFit="1" customWidth="1"/>
    <col min="2319" max="2561" width="8.85546875" style="15"/>
    <col min="2562" max="2562" width="14.42578125" style="15" customWidth="1"/>
    <col min="2563" max="2563" width="16.42578125" style="15" customWidth="1"/>
    <col min="2564" max="2564" width="14.42578125" style="15" customWidth="1"/>
    <col min="2565" max="2567" width="8.85546875" style="15"/>
    <col min="2568" max="2568" width="10.28515625" style="15" bestFit="1" customWidth="1"/>
    <col min="2569" max="2569" width="10.140625" style="15" customWidth="1"/>
    <col min="2570" max="2570" width="11.42578125" style="15" customWidth="1"/>
    <col min="2571" max="2571" width="11" style="15" customWidth="1"/>
    <col min="2572" max="2572" width="6.28515625" style="15" customWidth="1"/>
    <col min="2573" max="2573" width="11.28515625" style="15" customWidth="1"/>
    <col min="2574" max="2574" width="14.7109375" style="15" bestFit="1" customWidth="1"/>
    <col min="2575" max="2817" width="8.85546875" style="15"/>
    <col min="2818" max="2818" width="14.42578125" style="15" customWidth="1"/>
    <col min="2819" max="2819" width="16.42578125" style="15" customWidth="1"/>
    <col min="2820" max="2820" width="14.42578125" style="15" customWidth="1"/>
    <col min="2821" max="2823" width="8.85546875" style="15"/>
    <col min="2824" max="2824" width="10.28515625" style="15" bestFit="1" customWidth="1"/>
    <col min="2825" max="2825" width="10.140625" style="15" customWidth="1"/>
    <col min="2826" max="2826" width="11.42578125" style="15" customWidth="1"/>
    <col min="2827" max="2827" width="11" style="15" customWidth="1"/>
    <col min="2828" max="2828" width="6.28515625" style="15" customWidth="1"/>
    <col min="2829" max="2829" width="11.28515625" style="15" customWidth="1"/>
    <col min="2830" max="2830" width="14.7109375" style="15" bestFit="1" customWidth="1"/>
    <col min="2831" max="3073" width="8.85546875" style="15"/>
    <col min="3074" max="3074" width="14.42578125" style="15" customWidth="1"/>
    <col min="3075" max="3075" width="16.42578125" style="15" customWidth="1"/>
    <col min="3076" max="3076" width="14.42578125" style="15" customWidth="1"/>
    <col min="3077" max="3079" width="8.85546875" style="15"/>
    <col min="3080" max="3080" width="10.28515625" style="15" bestFit="1" customWidth="1"/>
    <col min="3081" max="3081" width="10.140625" style="15" customWidth="1"/>
    <col min="3082" max="3082" width="11.42578125" style="15" customWidth="1"/>
    <col min="3083" max="3083" width="11" style="15" customWidth="1"/>
    <col min="3084" max="3084" width="6.28515625" style="15" customWidth="1"/>
    <col min="3085" max="3085" width="11.28515625" style="15" customWidth="1"/>
    <col min="3086" max="3086" width="14.7109375" style="15" bestFit="1" customWidth="1"/>
    <col min="3087" max="3329" width="8.85546875" style="15"/>
    <col min="3330" max="3330" width="14.42578125" style="15" customWidth="1"/>
    <col min="3331" max="3331" width="16.42578125" style="15" customWidth="1"/>
    <col min="3332" max="3332" width="14.42578125" style="15" customWidth="1"/>
    <col min="3333" max="3335" width="8.85546875" style="15"/>
    <col min="3336" max="3336" width="10.28515625" style="15" bestFit="1" customWidth="1"/>
    <col min="3337" max="3337" width="10.140625" style="15" customWidth="1"/>
    <col min="3338" max="3338" width="11.42578125" style="15" customWidth="1"/>
    <col min="3339" max="3339" width="11" style="15" customWidth="1"/>
    <col min="3340" max="3340" width="6.28515625" style="15" customWidth="1"/>
    <col min="3341" max="3341" width="11.28515625" style="15" customWidth="1"/>
    <col min="3342" max="3342" width="14.7109375" style="15" bestFit="1" customWidth="1"/>
    <col min="3343" max="3585" width="8.85546875" style="15"/>
    <col min="3586" max="3586" width="14.42578125" style="15" customWidth="1"/>
    <col min="3587" max="3587" width="16.42578125" style="15" customWidth="1"/>
    <col min="3588" max="3588" width="14.42578125" style="15" customWidth="1"/>
    <col min="3589" max="3591" width="8.85546875" style="15"/>
    <col min="3592" max="3592" width="10.28515625" style="15" bestFit="1" customWidth="1"/>
    <col min="3593" max="3593" width="10.140625" style="15" customWidth="1"/>
    <col min="3594" max="3594" width="11.42578125" style="15" customWidth="1"/>
    <col min="3595" max="3595" width="11" style="15" customWidth="1"/>
    <col min="3596" max="3596" width="6.28515625" style="15" customWidth="1"/>
    <col min="3597" max="3597" width="11.28515625" style="15" customWidth="1"/>
    <col min="3598" max="3598" width="14.7109375" style="15" bestFit="1" customWidth="1"/>
    <col min="3599" max="3841" width="8.85546875" style="15"/>
    <col min="3842" max="3842" width="14.42578125" style="15" customWidth="1"/>
    <col min="3843" max="3843" width="16.42578125" style="15" customWidth="1"/>
    <col min="3844" max="3844" width="14.42578125" style="15" customWidth="1"/>
    <col min="3845" max="3847" width="8.85546875" style="15"/>
    <col min="3848" max="3848" width="10.28515625" style="15" bestFit="1" customWidth="1"/>
    <col min="3849" max="3849" width="10.140625" style="15" customWidth="1"/>
    <col min="3850" max="3850" width="11.42578125" style="15" customWidth="1"/>
    <col min="3851" max="3851" width="11" style="15" customWidth="1"/>
    <col min="3852" max="3852" width="6.28515625" style="15" customWidth="1"/>
    <col min="3853" max="3853" width="11.28515625" style="15" customWidth="1"/>
    <col min="3854" max="3854" width="14.7109375" style="15" bestFit="1" customWidth="1"/>
    <col min="3855" max="4097" width="8.85546875" style="15"/>
    <col min="4098" max="4098" width="14.42578125" style="15" customWidth="1"/>
    <col min="4099" max="4099" width="16.42578125" style="15" customWidth="1"/>
    <col min="4100" max="4100" width="14.42578125" style="15" customWidth="1"/>
    <col min="4101" max="4103" width="8.85546875" style="15"/>
    <col min="4104" max="4104" width="10.28515625" style="15" bestFit="1" customWidth="1"/>
    <col min="4105" max="4105" width="10.140625" style="15" customWidth="1"/>
    <col min="4106" max="4106" width="11.42578125" style="15" customWidth="1"/>
    <col min="4107" max="4107" width="11" style="15" customWidth="1"/>
    <col min="4108" max="4108" width="6.28515625" style="15" customWidth="1"/>
    <col min="4109" max="4109" width="11.28515625" style="15" customWidth="1"/>
    <col min="4110" max="4110" width="14.7109375" style="15" bestFit="1" customWidth="1"/>
    <col min="4111" max="4353" width="8.85546875" style="15"/>
    <col min="4354" max="4354" width="14.42578125" style="15" customWidth="1"/>
    <col min="4355" max="4355" width="16.42578125" style="15" customWidth="1"/>
    <col min="4356" max="4356" width="14.42578125" style="15" customWidth="1"/>
    <col min="4357" max="4359" width="8.85546875" style="15"/>
    <col min="4360" max="4360" width="10.28515625" style="15" bestFit="1" customWidth="1"/>
    <col min="4361" max="4361" width="10.140625" style="15" customWidth="1"/>
    <col min="4362" max="4362" width="11.42578125" style="15" customWidth="1"/>
    <col min="4363" max="4363" width="11" style="15" customWidth="1"/>
    <col min="4364" max="4364" width="6.28515625" style="15" customWidth="1"/>
    <col min="4365" max="4365" width="11.28515625" style="15" customWidth="1"/>
    <col min="4366" max="4366" width="14.7109375" style="15" bestFit="1" customWidth="1"/>
    <col min="4367" max="4609" width="8.85546875" style="15"/>
    <col min="4610" max="4610" width="14.42578125" style="15" customWidth="1"/>
    <col min="4611" max="4611" width="16.42578125" style="15" customWidth="1"/>
    <col min="4612" max="4612" width="14.42578125" style="15" customWidth="1"/>
    <col min="4613" max="4615" width="8.85546875" style="15"/>
    <col min="4616" max="4616" width="10.28515625" style="15" bestFit="1" customWidth="1"/>
    <col min="4617" max="4617" width="10.140625" style="15" customWidth="1"/>
    <col min="4618" max="4618" width="11.42578125" style="15" customWidth="1"/>
    <col min="4619" max="4619" width="11" style="15" customWidth="1"/>
    <col min="4620" max="4620" width="6.28515625" style="15" customWidth="1"/>
    <col min="4621" max="4621" width="11.28515625" style="15" customWidth="1"/>
    <col min="4622" max="4622" width="14.7109375" style="15" bestFit="1" customWidth="1"/>
    <col min="4623" max="4865" width="8.85546875" style="15"/>
    <col min="4866" max="4866" width="14.42578125" style="15" customWidth="1"/>
    <col min="4867" max="4867" width="16.42578125" style="15" customWidth="1"/>
    <col min="4868" max="4868" width="14.42578125" style="15" customWidth="1"/>
    <col min="4869" max="4871" width="8.85546875" style="15"/>
    <col min="4872" max="4872" width="10.28515625" style="15" bestFit="1" customWidth="1"/>
    <col min="4873" max="4873" width="10.140625" style="15" customWidth="1"/>
    <col min="4874" max="4874" width="11.42578125" style="15" customWidth="1"/>
    <col min="4875" max="4875" width="11" style="15" customWidth="1"/>
    <col min="4876" max="4876" width="6.28515625" style="15" customWidth="1"/>
    <col min="4877" max="4877" width="11.28515625" style="15" customWidth="1"/>
    <col min="4878" max="4878" width="14.7109375" style="15" bestFit="1" customWidth="1"/>
    <col min="4879" max="5121" width="8.85546875" style="15"/>
    <col min="5122" max="5122" width="14.42578125" style="15" customWidth="1"/>
    <col min="5123" max="5123" width="16.42578125" style="15" customWidth="1"/>
    <col min="5124" max="5124" width="14.42578125" style="15" customWidth="1"/>
    <col min="5125" max="5127" width="8.85546875" style="15"/>
    <col min="5128" max="5128" width="10.28515625" style="15" bestFit="1" customWidth="1"/>
    <col min="5129" max="5129" width="10.140625" style="15" customWidth="1"/>
    <col min="5130" max="5130" width="11.42578125" style="15" customWidth="1"/>
    <col min="5131" max="5131" width="11" style="15" customWidth="1"/>
    <col min="5132" max="5132" width="6.28515625" style="15" customWidth="1"/>
    <col min="5133" max="5133" width="11.28515625" style="15" customWidth="1"/>
    <col min="5134" max="5134" width="14.7109375" style="15" bestFit="1" customWidth="1"/>
    <col min="5135" max="5377" width="8.85546875" style="15"/>
    <col min="5378" max="5378" width="14.42578125" style="15" customWidth="1"/>
    <col min="5379" max="5379" width="16.42578125" style="15" customWidth="1"/>
    <col min="5380" max="5380" width="14.42578125" style="15" customWidth="1"/>
    <col min="5381" max="5383" width="8.85546875" style="15"/>
    <col min="5384" max="5384" width="10.28515625" style="15" bestFit="1" customWidth="1"/>
    <col min="5385" max="5385" width="10.140625" style="15" customWidth="1"/>
    <col min="5386" max="5386" width="11.42578125" style="15" customWidth="1"/>
    <col min="5387" max="5387" width="11" style="15" customWidth="1"/>
    <col min="5388" max="5388" width="6.28515625" style="15" customWidth="1"/>
    <col min="5389" max="5389" width="11.28515625" style="15" customWidth="1"/>
    <col min="5390" max="5390" width="14.7109375" style="15" bestFit="1" customWidth="1"/>
    <col min="5391" max="5633" width="8.85546875" style="15"/>
    <col min="5634" max="5634" width="14.42578125" style="15" customWidth="1"/>
    <col min="5635" max="5635" width="16.42578125" style="15" customWidth="1"/>
    <col min="5636" max="5636" width="14.42578125" style="15" customWidth="1"/>
    <col min="5637" max="5639" width="8.85546875" style="15"/>
    <col min="5640" max="5640" width="10.28515625" style="15" bestFit="1" customWidth="1"/>
    <col min="5641" max="5641" width="10.140625" style="15" customWidth="1"/>
    <col min="5642" max="5642" width="11.42578125" style="15" customWidth="1"/>
    <col min="5643" max="5643" width="11" style="15" customWidth="1"/>
    <col min="5644" max="5644" width="6.28515625" style="15" customWidth="1"/>
    <col min="5645" max="5645" width="11.28515625" style="15" customWidth="1"/>
    <col min="5646" max="5646" width="14.7109375" style="15" bestFit="1" customWidth="1"/>
    <col min="5647" max="5889" width="8.85546875" style="15"/>
    <col min="5890" max="5890" width="14.42578125" style="15" customWidth="1"/>
    <col min="5891" max="5891" width="16.42578125" style="15" customWidth="1"/>
    <col min="5892" max="5892" width="14.42578125" style="15" customWidth="1"/>
    <col min="5893" max="5895" width="8.85546875" style="15"/>
    <col min="5896" max="5896" width="10.28515625" style="15" bestFit="1" customWidth="1"/>
    <col min="5897" max="5897" width="10.140625" style="15" customWidth="1"/>
    <col min="5898" max="5898" width="11.42578125" style="15" customWidth="1"/>
    <col min="5899" max="5899" width="11" style="15" customWidth="1"/>
    <col min="5900" max="5900" width="6.28515625" style="15" customWidth="1"/>
    <col min="5901" max="5901" width="11.28515625" style="15" customWidth="1"/>
    <col min="5902" max="5902" width="14.7109375" style="15" bestFit="1" customWidth="1"/>
    <col min="5903" max="6145" width="8.85546875" style="15"/>
    <col min="6146" max="6146" width="14.42578125" style="15" customWidth="1"/>
    <col min="6147" max="6147" width="16.42578125" style="15" customWidth="1"/>
    <col min="6148" max="6148" width="14.42578125" style="15" customWidth="1"/>
    <col min="6149" max="6151" width="8.85546875" style="15"/>
    <col min="6152" max="6152" width="10.28515625" style="15" bestFit="1" customWidth="1"/>
    <col min="6153" max="6153" width="10.140625" style="15" customWidth="1"/>
    <col min="6154" max="6154" width="11.42578125" style="15" customWidth="1"/>
    <col min="6155" max="6155" width="11" style="15" customWidth="1"/>
    <col min="6156" max="6156" width="6.28515625" style="15" customWidth="1"/>
    <col min="6157" max="6157" width="11.28515625" style="15" customWidth="1"/>
    <col min="6158" max="6158" width="14.7109375" style="15" bestFit="1" customWidth="1"/>
    <col min="6159" max="6401" width="8.85546875" style="15"/>
    <col min="6402" max="6402" width="14.42578125" style="15" customWidth="1"/>
    <col min="6403" max="6403" width="16.42578125" style="15" customWidth="1"/>
    <col min="6404" max="6404" width="14.42578125" style="15" customWidth="1"/>
    <col min="6405" max="6407" width="8.85546875" style="15"/>
    <col min="6408" max="6408" width="10.28515625" style="15" bestFit="1" customWidth="1"/>
    <col min="6409" max="6409" width="10.140625" style="15" customWidth="1"/>
    <col min="6410" max="6410" width="11.42578125" style="15" customWidth="1"/>
    <col min="6411" max="6411" width="11" style="15" customWidth="1"/>
    <col min="6412" max="6412" width="6.28515625" style="15" customWidth="1"/>
    <col min="6413" max="6413" width="11.28515625" style="15" customWidth="1"/>
    <col min="6414" max="6414" width="14.7109375" style="15" bestFit="1" customWidth="1"/>
    <col min="6415" max="6657" width="8.85546875" style="15"/>
    <col min="6658" max="6658" width="14.42578125" style="15" customWidth="1"/>
    <col min="6659" max="6659" width="16.42578125" style="15" customWidth="1"/>
    <col min="6660" max="6660" width="14.42578125" style="15" customWidth="1"/>
    <col min="6661" max="6663" width="8.85546875" style="15"/>
    <col min="6664" max="6664" width="10.28515625" style="15" bestFit="1" customWidth="1"/>
    <col min="6665" max="6665" width="10.140625" style="15" customWidth="1"/>
    <col min="6666" max="6666" width="11.42578125" style="15" customWidth="1"/>
    <col min="6667" max="6667" width="11" style="15" customWidth="1"/>
    <col min="6668" max="6668" width="6.28515625" style="15" customWidth="1"/>
    <col min="6669" max="6669" width="11.28515625" style="15" customWidth="1"/>
    <col min="6670" max="6670" width="14.7109375" style="15" bestFit="1" customWidth="1"/>
    <col min="6671" max="6913" width="8.85546875" style="15"/>
    <col min="6914" max="6914" width="14.42578125" style="15" customWidth="1"/>
    <col min="6915" max="6915" width="16.42578125" style="15" customWidth="1"/>
    <col min="6916" max="6916" width="14.42578125" style="15" customWidth="1"/>
    <col min="6917" max="6919" width="8.85546875" style="15"/>
    <col min="6920" max="6920" width="10.28515625" style="15" bestFit="1" customWidth="1"/>
    <col min="6921" max="6921" width="10.140625" style="15" customWidth="1"/>
    <col min="6922" max="6922" width="11.42578125" style="15" customWidth="1"/>
    <col min="6923" max="6923" width="11" style="15" customWidth="1"/>
    <col min="6924" max="6924" width="6.28515625" style="15" customWidth="1"/>
    <col min="6925" max="6925" width="11.28515625" style="15" customWidth="1"/>
    <col min="6926" max="6926" width="14.7109375" style="15" bestFit="1" customWidth="1"/>
    <col min="6927" max="7169" width="8.85546875" style="15"/>
    <col min="7170" max="7170" width="14.42578125" style="15" customWidth="1"/>
    <col min="7171" max="7171" width="16.42578125" style="15" customWidth="1"/>
    <col min="7172" max="7172" width="14.42578125" style="15" customWidth="1"/>
    <col min="7173" max="7175" width="8.85546875" style="15"/>
    <col min="7176" max="7176" width="10.28515625" style="15" bestFit="1" customWidth="1"/>
    <col min="7177" max="7177" width="10.140625" style="15" customWidth="1"/>
    <col min="7178" max="7178" width="11.42578125" style="15" customWidth="1"/>
    <col min="7179" max="7179" width="11" style="15" customWidth="1"/>
    <col min="7180" max="7180" width="6.28515625" style="15" customWidth="1"/>
    <col min="7181" max="7181" width="11.28515625" style="15" customWidth="1"/>
    <col min="7182" max="7182" width="14.7109375" style="15" bestFit="1" customWidth="1"/>
    <col min="7183" max="7425" width="8.85546875" style="15"/>
    <col min="7426" max="7426" width="14.42578125" style="15" customWidth="1"/>
    <col min="7427" max="7427" width="16.42578125" style="15" customWidth="1"/>
    <col min="7428" max="7428" width="14.42578125" style="15" customWidth="1"/>
    <col min="7429" max="7431" width="8.85546875" style="15"/>
    <col min="7432" max="7432" width="10.28515625" style="15" bestFit="1" customWidth="1"/>
    <col min="7433" max="7433" width="10.140625" style="15" customWidth="1"/>
    <col min="7434" max="7434" width="11.42578125" style="15" customWidth="1"/>
    <col min="7435" max="7435" width="11" style="15" customWidth="1"/>
    <col min="7436" max="7436" width="6.28515625" style="15" customWidth="1"/>
    <col min="7437" max="7437" width="11.28515625" style="15" customWidth="1"/>
    <col min="7438" max="7438" width="14.7109375" style="15" bestFit="1" customWidth="1"/>
    <col min="7439" max="7681" width="8.85546875" style="15"/>
    <col min="7682" max="7682" width="14.42578125" style="15" customWidth="1"/>
    <col min="7683" max="7683" width="16.42578125" style="15" customWidth="1"/>
    <col min="7684" max="7684" width="14.42578125" style="15" customWidth="1"/>
    <col min="7685" max="7687" width="8.85546875" style="15"/>
    <col min="7688" max="7688" width="10.28515625" style="15" bestFit="1" customWidth="1"/>
    <col min="7689" max="7689" width="10.140625" style="15" customWidth="1"/>
    <col min="7690" max="7690" width="11.42578125" style="15" customWidth="1"/>
    <col min="7691" max="7691" width="11" style="15" customWidth="1"/>
    <col min="7692" max="7692" width="6.28515625" style="15" customWidth="1"/>
    <col min="7693" max="7693" width="11.28515625" style="15" customWidth="1"/>
    <col min="7694" max="7694" width="14.7109375" style="15" bestFit="1" customWidth="1"/>
    <col min="7695" max="7937" width="8.85546875" style="15"/>
    <col min="7938" max="7938" width="14.42578125" style="15" customWidth="1"/>
    <col min="7939" max="7939" width="16.42578125" style="15" customWidth="1"/>
    <col min="7940" max="7940" width="14.42578125" style="15" customWidth="1"/>
    <col min="7941" max="7943" width="8.85546875" style="15"/>
    <col min="7944" max="7944" width="10.28515625" style="15" bestFit="1" customWidth="1"/>
    <col min="7945" max="7945" width="10.140625" style="15" customWidth="1"/>
    <col min="7946" max="7946" width="11.42578125" style="15" customWidth="1"/>
    <col min="7947" max="7947" width="11" style="15" customWidth="1"/>
    <col min="7948" max="7948" width="6.28515625" style="15" customWidth="1"/>
    <col min="7949" max="7949" width="11.28515625" style="15" customWidth="1"/>
    <col min="7950" max="7950" width="14.7109375" style="15" bestFit="1" customWidth="1"/>
    <col min="7951" max="8193" width="8.85546875" style="15"/>
    <col min="8194" max="8194" width="14.42578125" style="15" customWidth="1"/>
    <col min="8195" max="8195" width="16.42578125" style="15" customWidth="1"/>
    <col min="8196" max="8196" width="14.42578125" style="15" customWidth="1"/>
    <col min="8197" max="8199" width="8.85546875" style="15"/>
    <col min="8200" max="8200" width="10.28515625" style="15" bestFit="1" customWidth="1"/>
    <col min="8201" max="8201" width="10.140625" style="15" customWidth="1"/>
    <col min="8202" max="8202" width="11.42578125" style="15" customWidth="1"/>
    <col min="8203" max="8203" width="11" style="15" customWidth="1"/>
    <col min="8204" max="8204" width="6.28515625" style="15" customWidth="1"/>
    <col min="8205" max="8205" width="11.28515625" style="15" customWidth="1"/>
    <col min="8206" max="8206" width="14.7109375" style="15" bestFit="1" customWidth="1"/>
    <col min="8207" max="8449" width="8.85546875" style="15"/>
    <col min="8450" max="8450" width="14.42578125" style="15" customWidth="1"/>
    <col min="8451" max="8451" width="16.42578125" style="15" customWidth="1"/>
    <col min="8452" max="8452" width="14.42578125" style="15" customWidth="1"/>
    <col min="8453" max="8455" width="8.85546875" style="15"/>
    <col min="8456" max="8456" width="10.28515625" style="15" bestFit="1" customWidth="1"/>
    <col min="8457" max="8457" width="10.140625" style="15" customWidth="1"/>
    <col min="8458" max="8458" width="11.42578125" style="15" customWidth="1"/>
    <col min="8459" max="8459" width="11" style="15" customWidth="1"/>
    <col min="8460" max="8460" width="6.28515625" style="15" customWidth="1"/>
    <col min="8461" max="8461" width="11.28515625" style="15" customWidth="1"/>
    <col min="8462" max="8462" width="14.7109375" style="15" bestFit="1" customWidth="1"/>
    <col min="8463" max="8705" width="8.85546875" style="15"/>
    <col min="8706" max="8706" width="14.42578125" style="15" customWidth="1"/>
    <col min="8707" max="8707" width="16.42578125" style="15" customWidth="1"/>
    <col min="8708" max="8708" width="14.42578125" style="15" customWidth="1"/>
    <col min="8709" max="8711" width="8.85546875" style="15"/>
    <col min="8712" max="8712" width="10.28515625" style="15" bestFit="1" customWidth="1"/>
    <col min="8713" max="8713" width="10.140625" style="15" customWidth="1"/>
    <col min="8714" max="8714" width="11.42578125" style="15" customWidth="1"/>
    <col min="8715" max="8715" width="11" style="15" customWidth="1"/>
    <col min="8716" max="8716" width="6.28515625" style="15" customWidth="1"/>
    <col min="8717" max="8717" width="11.28515625" style="15" customWidth="1"/>
    <col min="8718" max="8718" width="14.7109375" style="15" bestFit="1" customWidth="1"/>
    <col min="8719" max="8961" width="8.85546875" style="15"/>
    <col min="8962" max="8962" width="14.42578125" style="15" customWidth="1"/>
    <col min="8963" max="8963" width="16.42578125" style="15" customWidth="1"/>
    <col min="8964" max="8964" width="14.42578125" style="15" customWidth="1"/>
    <col min="8965" max="8967" width="8.85546875" style="15"/>
    <col min="8968" max="8968" width="10.28515625" style="15" bestFit="1" customWidth="1"/>
    <col min="8969" max="8969" width="10.140625" style="15" customWidth="1"/>
    <col min="8970" max="8970" width="11.42578125" style="15" customWidth="1"/>
    <col min="8971" max="8971" width="11" style="15" customWidth="1"/>
    <col min="8972" max="8972" width="6.28515625" style="15" customWidth="1"/>
    <col min="8973" max="8973" width="11.28515625" style="15" customWidth="1"/>
    <col min="8974" max="8974" width="14.7109375" style="15" bestFit="1" customWidth="1"/>
    <col min="8975" max="9217" width="8.85546875" style="15"/>
    <col min="9218" max="9218" width="14.42578125" style="15" customWidth="1"/>
    <col min="9219" max="9219" width="16.42578125" style="15" customWidth="1"/>
    <col min="9220" max="9220" width="14.42578125" style="15" customWidth="1"/>
    <col min="9221" max="9223" width="8.85546875" style="15"/>
    <col min="9224" max="9224" width="10.28515625" style="15" bestFit="1" customWidth="1"/>
    <col min="9225" max="9225" width="10.140625" style="15" customWidth="1"/>
    <col min="9226" max="9226" width="11.42578125" style="15" customWidth="1"/>
    <col min="9227" max="9227" width="11" style="15" customWidth="1"/>
    <col min="9228" max="9228" width="6.28515625" style="15" customWidth="1"/>
    <col min="9229" max="9229" width="11.28515625" style="15" customWidth="1"/>
    <col min="9230" max="9230" width="14.7109375" style="15" bestFit="1" customWidth="1"/>
    <col min="9231" max="9473" width="8.85546875" style="15"/>
    <col min="9474" max="9474" width="14.42578125" style="15" customWidth="1"/>
    <col min="9475" max="9475" width="16.42578125" style="15" customWidth="1"/>
    <col min="9476" max="9476" width="14.42578125" style="15" customWidth="1"/>
    <col min="9477" max="9479" width="8.85546875" style="15"/>
    <col min="9480" max="9480" width="10.28515625" style="15" bestFit="1" customWidth="1"/>
    <col min="9481" max="9481" width="10.140625" style="15" customWidth="1"/>
    <col min="9482" max="9482" width="11.42578125" style="15" customWidth="1"/>
    <col min="9483" max="9483" width="11" style="15" customWidth="1"/>
    <col min="9484" max="9484" width="6.28515625" style="15" customWidth="1"/>
    <col min="9485" max="9485" width="11.28515625" style="15" customWidth="1"/>
    <col min="9486" max="9486" width="14.7109375" style="15" bestFit="1" customWidth="1"/>
    <col min="9487" max="9729" width="8.85546875" style="15"/>
    <col min="9730" max="9730" width="14.42578125" style="15" customWidth="1"/>
    <col min="9731" max="9731" width="16.42578125" style="15" customWidth="1"/>
    <col min="9732" max="9732" width="14.42578125" style="15" customWidth="1"/>
    <col min="9733" max="9735" width="8.85546875" style="15"/>
    <col min="9736" max="9736" width="10.28515625" style="15" bestFit="1" customWidth="1"/>
    <col min="9737" max="9737" width="10.140625" style="15" customWidth="1"/>
    <col min="9738" max="9738" width="11.42578125" style="15" customWidth="1"/>
    <col min="9739" max="9739" width="11" style="15" customWidth="1"/>
    <col min="9740" max="9740" width="6.28515625" style="15" customWidth="1"/>
    <col min="9741" max="9741" width="11.28515625" style="15" customWidth="1"/>
    <col min="9742" max="9742" width="14.7109375" style="15" bestFit="1" customWidth="1"/>
    <col min="9743" max="9985" width="8.85546875" style="15"/>
    <col min="9986" max="9986" width="14.42578125" style="15" customWidth="1"/>
    <col min="9987" max="9987" width="16.42578125" style="15" customWidth="1"/>
    <col min="9988" max="9988" width="14.42578125" style="15" customWidth="1"/>
    <col min="9989" max="9991" width="8.85546875" style="15"/>
    <col min="9992" max="9992" width="10.28515625" style="15" bestFit="1" customWidth="1"/>
    <col min="9993" max="9993" width="10.140625" style="15" customWidth="1"/>
    <col min="9994" max="9994" width="11.42578125" style="15" customWidth="1"/>
    <col min="9995" max="9995" width="11" style="15" customWidth="1"/>
    <col min="9996" max="9996" width="6.28515625" style="15" customWidth="1"/>
    <col min="9997" max="9997" width="11.28515625" style="15" customWidth="1"/>
    <col min="9998" max="9998" width="14.7109375" style="15" bestFit="1" customWidth="1"/>
    <col min="9999" max="10241" width="8.85546875" style="15"/>
    <col min="10242" max="10242" width="14.42578125" style="15" customWidth="1"/>
    <col min="10243" max="10243" width="16.42578125" style="15" customWidth="1"/>
    <col min="10244" max="10244" width="14.42578125" style="15" customWidth="1"/>
    <col min="10245" max="10247" width="8.85546875" style="15"/>
    <col min="10248" max="10248" width="10.28515625" style="15" bestFit="1" customWidth="1"/>
    <col min="10249" max="10249" width="10.140625" style="15" customWidth="1"/>
    <col min="10250" max="10250" width="11.42578125" style="15" customWidth="1"/>
    <col min="10251" max="10251" width="11" style="15" customWidth="1"/>
    <col min="10252" max="10252" width="6.28515625" style="15" customWidth="1"/>
    <col min="10253" max="10253" width="11.28515625" style="15" customWidth="1"/>
    <col min="10254" max="10254" width="14.7109375" style="15" bestFit="1" customWidth="1"/>
    <col min="10255" max="10497" width="8.85546875" style="15"/>
    <col min="10498" max="10498" width="14.42578125" style="15" customWidth="1"/>
    <col min="10499" max="10499" width="16.42578125" style="15" customWidth="1"/>
    <col min="10500" max="10500" width="14.42578125" style="15" customWidth="1"/>
    <col min="10501" max="10503" width="8.85546875" style="15"/>
    <col min="10504" max="10504" width="10.28515625" style="15" bestFit="1" customWidth="1"/>
    <col min="10505" max="10505" width="10.140625" style="15" customWidth="1"/>
    <col min="10506" max="10506" width="11.42578125" style="15" customWidth="1"/>
    <col min="10507" max="10507" width="11" style="15" customWidth="1"/>
    <col min="10508" max="10508" width="6.28515625" style="15" customWidth="1"/>
    <col min="10509" max="10509" width="11.28515625" style="15" customWidth="1"/>
    <col min="10510" max="10510" width="14.7109375" style="15" bestFit="1" customWidth="1"/>
    <col min="10511" max="10753" width="8.85546875" style="15"/>
    <col min="10754" max="10754" width="14.42578125" style="15" customWidth="1"/>
    <col min="10755" max="10755" width="16.42578125" style="15" customWidth="1"/>
    <col min="10756" max="10756" width="14.42578125" style="15" customWidth="1"/>
    <col min="10757" max="10759" width="8.85546875" style="15"/>
    <col min="10760" max="10760" width="10.28515625" style="15" bestFit="1" customWidth="1"/>
    <col min="10761" max="10761" width="10.140625" style="15" customWidth="1"/>
    <col min="10762" max="10762" width="11.42578125" style="15" customWidth="1"/>
    <col min="10763" max="10763" width="11" style="15" customWidth="1"/>
    <col min="10764" max="10764" width="6.28515625" style="15" customWidth="1"/>
    <col min="10765" max="10765" width="11.28515625" style="15" customWidth="1"/>
    <col min="10766" max="10766" width="14.7109375" style="15" bestFit="1" customWidth="1"/>
    <col min="10767" max="11009" width="8.85546875" style="15"/>
    <col min="11010" max="11010" width="14.42578125" style="15" customWidth="1"/>
    <col min="11011" max="11011" width="16.42578125" style="15" customWidth="1"/>
    <col min="11012" max="11012" width="14.42578125" style="15" customWidth="1"/>
    <col min="11013" max="11015" width="8.85546875" style="15"/>
    <col min="11016" max="11016" width="10.28515625" style="15" bestFit="1" customWidth="1"/>
    <col min="11017" max="11017" width="10.140625" style="15" customWidth="1"/>
    <col min="11018" max="11018" width="11.42578125" style="15" customWidth="1"/>
    <col min="11019" max="11019" width="11" style="15" customWidth="1"/>
    <col min="11020" max="11020" width="6.28515625" style="15" customWidth="1"/>
    <col min="11021" max="11021" width="11.28515625" style="15" customWidth="1"/>
    <col min="11022" max="11022" width="14.7109375" style="15" bestFit="1" customWidth="1"/>
    <col min="11023" max="11265" width="8.85546875" style="15"/>
    <col min="11266" max="11266" width="14.42578125" style="15" customWidth="1"/>
    <col min="11267" max="11267" width="16.42578125" style="15" customWidth="1"/>
    <col min="11268" max="11268" width="14.42578125" style="15" customWidth="1"/>
    <col min="11269" max="11271" width="8.85546875" style="15"/>
    <col min="11272" max="11272" width="10.28515625" style="15" bestFit="1" customWidth="1"/>
    <col min="11273" max="11273" width="10.140625" style="15" customWidth="1"/>
    <col min="11274" max="11274" width="11.42578125" style="15" customWidth="1"/>
    <col min="11275" max="11275" width="11" style="15" customWidth="1"/>
    <col min="11276" max="11276" width="6.28515625" style="15" customWidth="1"/>
    <col min="11277" max="11277" width="11.28515625" style="15" customWidth="1"/>
    <col min="11278" max="11278" width="14.7109375" style="15" bestFit="1" customWidth="1"/>
    <col min="11279" max="11521" width="8.85546875" style="15"/>
    <col min="11522" max="11522" width="14.42578125" style="15" customWidth="1"/>
    <col min="11523" max="11523" width="16.42578125" style="15" customWidth="1"/>
    <col min="11524" max="11524" width="14.42578125" style="15" customWidth="1"/>
    <col min="11525" max="11527" width="8.85546875" style="15"/>
    <col min="11528" max="11528" width="10.28515625" style="15" bestFit="1" customWidth="1"/>
    <col min="11529" max="11529" width="10.140625" style="15" customWidth="1"/>
    <col min="11530" max="11530" width="11.42578125" style="15" customWidth="1"/>
    <col min="11531" max="11531" width="11" style="15" customWidth="1"/>
    <col min="11532" max="11532" width="6.28515625" style="15" customWidth="1"/>
    <col min="11533" max="11533" width="11.28515625" style="15" customWidth="1"/>
    <col min="11534" max="11534" width="14.7109375" style="15" bestFit="1" customWidth="1"/>
    <col min="11535" max="11777" width="8.85546875" style="15"/>
    <col min="11778" max="11778" width="14.42578125" style="15" customWidth="1"/>
    <col min="11779" max="11779" width="16.42578125" style="15" customWidth="1"/>
    <col min="11780" max="11780" width="14.42578125" style="15" customWidth="1"/>
    <col min="11781" max="11783" width="8.85546875" style="15"/>
    <col min="11784" max="11784" width="10.28515625" style="15" bestFit="1" customWidth="1"/>
    <col min="11785" max="11785" width="10.140625" style="15" customWidth="1"/>
    <col min="11786" max="11786" width="11.42578125" style="15" customWidth="1"/>
    <col min="11787" max="11787" width="11" style="15" customWidth="1"/>
    <col min="11788" max="11788" width="6.28515625" style="15" customWidth="1"/>
    <col min="11789" max="11789" width="11.28515625" style="15" customWidth="1"/>
    <col min="11790" max="11790" width="14.7109375" style="15" bestFit="1" customWidth="1"/>
    <col min="11791" max="12033" width="8.85546875" style="15"/>
    <col min="12034" max="12034" width="14.42578125" style="15" customWidth="1"/>
    <col min="12035" max="12035" width="16.42578125" style="15" customWidth="1"/>
    <col min="12036" max="12036" width="14.42578125" style="15" customWidth="1"/>
    <col min="12037" max="12039" width="8.85546875" style="15"/>
    <col min="12040" max="12040" width="10.28515625" style="15" bestFit="1" customWidth="1"/>
    <col min="12041" max="12041" width="10.140625" style="15" customWidth="1"/>
    <col min="12042" max="12042" width="11.42578125" style="15" customWidth="1"/>
    <col min="12043" max="12043" width="11" style="15" customWidth="1"/>
    <col min="12044" max="12044" width="6.28515625" style="15" customWidth="1"/>
    <col min="12045" max="12045" width="11.28515625" style="15" customWidth="1"/>
    <col min="12046" max="12046" width="14.7109375" style="15" bestFit="1" customWidth="1"/>
    <col min="12047" max="12289" width="8.85546875" style="15"/>
    <col min="12290" max="12290" width="14.42578125" style="15" customWidth="1"/>
    <col min="12291" max="12291" width="16.42578125" style="15" customWidth="1"/>
    <col min="12292" max="12292" width="14.42578125" style="15" customWidth="1"/>
    <col min="12293" max="12295" width="8.85546875" style="15"/>
    <col min="12296" max="12296" width="10.28515625" style="15" bestFit="1" customWidth="1"/>
    <col min="12297" max="12297" width="10.140625" style="15" customWidth="1"/>
    <col min="12298" max="12298" width="11.42578125" style="15" customWidth="1"/>
    <col min="12299" max="12299" width="11" style="15" customWidth="1"/>
    <col min="12300" max="12300" width="6.28515625" style="15" customWidth="1"/>
    <col min="12301" max="12301" width="11.28515625" style="15" customWidth="1"/>
    <col min="12302" max="12302" width="14.7109375" style="15" bestFit="1" customWidth="1"/>
    <col min="12303" max="12545" width="8.85546875" style="15"/>
    <col min="12546" max="12546" width="14.42578125" style="15" customWidth="1"/>
    <col min="12547" max="12547" width="16.42578125" style="15" customWidth="1"/>
    <col min="12548" max="12548" width="14.42578125" style="15" customWidth="1"/>
    <col min="12549" max="12551" width="8.85546875" style="15"/>
    <col min="12552" max="12552" width="10.28515625" style="15" bestFit="1" customWidth="1"/>
    <col min="12553" max="12553" width="10.140625" style="15" customWidth="1"/>
    <col min="12554" max="12554" width="11.42578125" style="15" customWidth="1"/>
    <col min="12555" max="12555" width="11" style="15" customWidth="1"/>
    <col min="12556" max="12556" width="6.28515625" style="15" customWidth="1"/>
    <col min="12557" max="12557" width="11.28515625" style="15" customWidth="1"/>
    <col min="12558" max="12558" width="14.7109375" style="15" bestFit="1" customWidth="1"/>
    <col min="12559" max="12801" width="8.85546875" style="15"/>
    <col min="12802" max="12802" width="14.42578125" style="15" customWidth="1"/>
    <col min="12803" max="12803" width="16.42578125" style="15" customWidth="1"/>
    <col min="12804" max="12804" width="14.42578125" style="15" customWidth="1"/>
    <col min="12805" max="12807" width="8.85546875" style="15"/>
    <col min="12808" max="12808" width="10.28515625" style="15" bestFit="1" customWidth="1"/>
    <col min="12809" max="12809" width="10.140625" style="15" customWidth="1"/>
    <col min="12810" max="12810" width="11.42578125" style="15" customWidth="1"/>
    <col min="12811" max="12811" width="11" style="15" customWidth="1"/>
    <col min="12812" max="12812" width="6.28515625" style="15" customWidth="1"/>
    <col min="12813" max="12813" width="11.28515625" style="15" customWidth="1"/>
    <col min="12814" max="12814" width="14.7109375" style="15" bestFit="1" customWidth="1"/>
    <col min="12815" max="13057" width="8.85546875" style="15"/>
    <col min="13058" max="13058" width="14.42578125" style="15" customWidth="1"/>
    <col min="13059" max="13059" width="16.42578125" style="15" customWidth="1"/>
    <col min="13060" max="13060" width="14.42578125" style="15" customWidth="1"/>
    <col min="13061" max="13063" width="8.85546875" style="15"/>
    <col min="13064" max="13064" width="10.28515625" style="15" bestFit="1" customWidth="1"/>
    <col min="13065" max="13065" width="10.140625" style="15" customWidth="1"/>
    <col min="13066" max="13066" width="11.42578125" style="15" customWidth="1"/>
    <col min="13067" max="13067" width="11" style="15" customWidth="1"/>
    <col min="13068" max="13068" width="6.28515625" style="15" customWidth="1"/>
    <col min="13069" max="13069" width="11.28515625" style="15" customWidth="1"/>
    <col min="13070" max="13070" width="14.7109375" style="15" bestFit="1" customWidth="1"/>
    <col min="13071" max="13313" width="8.85546875" style="15"/>
    <col min="13314" max="13314" width="14.42578125" style="15" customWidth="1"/>
    <col min="13315" max="13315" width="16.42578125" style="15" customWidth="1"/>
    <col min="13316" max="13316" width="14.42578125" style="15" customWidth="1"/>
    <col min="13317" max="13319" width="8.85546875" style="15"/>
    <col min="13320" max="13320" width="10.28515625" style="15" bestFit="1" customWidth="1"/>
    <col min="13321" max="13321" width="10.140625" style="15" customWidth="1"/>
    <col min="13322" max="13322" width="11.42578125" style="15" customWidth="1"/>
    <col min="13323" max="13323" width="11" style="15" customWidth="1"/>
    <col min="13324" max="13324" width="6.28515625" style="15" customWidth="1"/>
    <col min="13325" max="13325" width="11.28515625" style="15" customWidth="1"/>
    <col min="13326" max="13326" width="14.7109375" style="15" bestFit="1" customWidth="1"/>
    <col min="13327" max="13569" width="8.85546875" style="15"/>
    <col min="13570" max="13570" width="14.42578125" style="15" customWidth="1"/>
    <col min="13571" max="13571" width="16.42578125" style="15" customWidth="1"/>
    <col min="13572" max="13572" width="14.42578125" style="15" customWidth="1"/>
    <col min="13573" max="13575" width="8.85546875" style="15"/>
    <col min="13576" max="13576" width="10.28515625" style="15" bestFit="1" customWidth="1"/>
    <col min="13577" max="13577" width="10.140625" style="15" customWidth="1"/>
    <col min="13578" max="13578" width="11.42578125" style="15" customWidth="1"/>
    <col min="13579" max="13579" width="11" style="15" customWidth="1"/>
    <col min="13580" max="13580" width="6.28515625" style="15" customWidth="1"/>
    <col min="13581" max="13581" width="11.28515625" style="15" customWidth="1"/>
    <col min="13582" max="13582" width="14.7109375" style="15" bestFit="1" customWidth="1"/>
    <col min="13583" max="13825" width="8.85546875" style="15"/>
    <col min="13826" max="13826" width="14.42578125" style="15" customWidth="1"/>
    <col min="13827" max="13827" width="16.42578125" style="15" customWidth="1"/>
    <col min="13828" max="13828" width="14.42578125" style="15" customWidth="1"/>
    <col min="13829" max="13831" width="8.85546875" style="15"/>
    <col min="13832" max="13832" width="10.28515625" style="15" bestFit="1" customWidth="1"/>
    <col min="13833" max="13833" width="10.140625" style="15" customWidth="1"/>
    <col min="13834" max="13834" width="11.42578125" style="15" customWidth="1"/>
    <col min="13835" max="13835" width="11" style="15" customWidth="1"/>
    <col min="13836" max="13836" width="6.28515625" style="15" customWidth="1"/>
    <col min="13837" max="13837" width="11.28515625" style="15" customWidth="1"/>
    <col min="13838" max="13838" width="14.7109375" style="15" bestFit="1" customWidth="1"/>
    <col min="13839" max="14081" width="8.85546875" style="15"/>
    <col min="14082" max="14082" width="14.42578125" style="15" customWidth="1"/>
    <col min="14083" max="14083" width="16.42578125" style="15" customWidth="1"/>
    <col min="14084" max="14084" width="14.42578125" style="15" customWidth="1"/>
    <col min="14085" max="14087" width="8.85546875" style="15"/>
    <col min="14088" max="14088" width="10.28515625" style="15" bestFit="1" customWidth="1"/>
    <col min="14089" max="14089" width="10.140625" style="15" customWidth="1"/>
    <col min="14090" max="14090" width="11.42578125" style="15" customWidth="1"/>
    <col min="14091" max="14091" width="11" style="15" customWidth="1"/>
    <col min="14092" max="14092" width="6.28515625" style="15" customWidth="1"/>
    <col min="14093" max="14093" width="11.28515625" style="15" customWidth="1"/>
    <col min="14094" max="14094" width="14.7109375" style="15" bestFit="1" customWidth="1"/>
    <col min="14095" max="14337" width="8.85546875" style="15"/>
    <col min="14338" max="14338" width="14.42578125" style="15" customWidth="1"/>
    <col min="14339" max="14339" width="16.42578125" style="15" customWidth="1"/>
    <col min="14340" max="14340" width="14.42578125" style="15" customWidth="1"/>
    <col min="14341" max="14343" width="8.85546875" style="15"/>
    <col min="14344" max="14344" width="10.28515625" style="15" bestFit="1" customWidth="1"/>
    <col min="14345" max="14345" width="10.140625" style="15" customWidth="1"/>
    <col min="14346" max="14346" width="11.42578125" style="15" customWidth="1"/>
    <col min="14347" max="14347" width="11" style="15" customWidth="1"/>
    <col min="14348" max="14348" width="6.28515625" style="15" customWidth="1"/>
    <col min="14349" max="14349" width="11.28515625" style="15" customWidth="1"/>
    <col min="14350" max="14350" width="14.7109375" style="15" bestFit="1" customWidth="1"/>
    <col min="14351" max="14593" width="8.85546875" style="15"/>
    <col min="14594" max="14594" width="14.42578125" style="15" customWidth="1"/>
    <col min="14595" max="14595" width="16.42578125" style="15" customWidth="1"/>
    <col min="14596" max="14596" width="14.42578125" style="15" customWidth="1"/>
    <col min="14597" max="14599" width="8.85546875" style="15"/>
    <col min="14600" max="14600" width="10.28515625" style="15" bestFit="1" customWidth="1"/>
    <col min="14601" max="14601" width="10.140625" style="15" customWidth="1"/>
    <col min="14602" max="14602" width="11.42578125" style="15" customWidth="1"/>
    <col min="14603" max="14603" width="11" style="15" customWidth="1"/>
    <col min="14604" max="14604" width="6.28515625" style="15" customWidth="1"/>
    <col min="14605" max="14605" width="11.28515625" style="15" customWidth="1"/>
    <col min="14606" max="14606" width="14.7109375" style="15" bestFit="1" customWidth="1"/>
    <col min="14607" max="14849" width="8.85546875" style="15"/>
    <col min="14850" max="14850" width="14.42578125" style="15" customWidth="1"/>
    <col min="14851" max="14851" width="16.42578125" style="15" customWidth="1"/>
    <col min="14852" max="14852" width="14.42578125" style="15" customWidth="1"/>
    <col min="14853" max="14855" width="8.85546875" style="15"/>
    <col min="14856" max="14856" width="10.28515625" style="15" bestFit="1" customWidth="1"/>
    <col min="14857" max="14857" width="10.140625" style="15" customWidth="1"/>
    <col min="14858" max="14858" width="11.42578125" style="15" customWidth="1"/>
    <col min="14859" max="14859" width="11" style="15" customWidth="1"/>
    <col min="14860" max="14860" width="6.28515625" style="15" customWidth="1"/>
    <col min="14861" max="14861" width="11.28515625" style="15" customWidth="1"/>
    <col min="14862" max="14862" width="14.7109375" style="15" bestFit="1" customWidth="1"/>
    <col min="14863" max="15105" width="8.85546875" style="15"/>
    <col min="15106" max="15106" width="14.42578125" style="15" customWidth="1"/>
    <col min="15107" max="15107" width="16.42578125" style="15" customWidth="1"/>
    <col min="15108" max="15108" width="14.42578125" style="15" customWidth="1"/>
    <col min="15109" max="15111" width="8.85546875" style="15"/>
    <col min="15112" max="15112" width="10.28515625" style="15" bestFit="1" customWidth="1"/>
    <col min="15113" max="15113" width="10.140625" style="15" customWidth="1"/>
    <col min="15114" max="15114" width="11.42578125" style="15" customWidth="1"/>
    <col min="15115" max="15115" width="11" style="15" customWidth="1"/>
    <col min="15116" max="15116" width="6.28515625" style="15" customWidth="1"/>
    <col min="15117" max="15117" width="11.28515625" style="15" customWidth="1"/>
    <col min="15118" max="15118" width="14.7109375" style="15" bestFit="1" customWidth="1"/>
    <col min="15119" max="15361" width="8.85546875" style="15"/>
    <col min="15362" max="15362" width="14.42578125" style="15" customWidth="1"/>
    <col min="15363" max="15363" width="16.42578125" style="15" customWidth="1"/>
    <col min="15364" max="15364" width="14.42578125" style="15" customWidth="1"/>
    <col min="15365" max="15367" width="8.85546875" style="15"/>
    <col min="15368" max="15368" width="10.28515625" style="15" bestFit="1" customWidth="1"/>
    <col min="15369" max="15369" width="10.140625" style="15" customWidth="1"/>
    <col min="15370" max="15370" width="11.42578125" style="15" customWidth="1"/>
    <col min="15371" max="15371" width="11" style="15" customWidth="1"/>
    <col min="15372" max="15372" width="6.28515625" style="15" customWidth="1"/>
    <col min="15373" max="15373" width="11.28515625" style="15" customWidth="1"/>
    <col min="15374" max="15374" width="14.7109375" style="15" bestFit="1" customWidth="1"/>
    <col min="15375" max="15617" width="8.85546875" style="15"/>
    <col min="15618" max="15618" width="14.42578125" style="15" customWidth="1"/>
    <col min="15619" max="15619" width="16.42578125" style="15" customWidth="1"/>
    <col min="15620" max="15620" width="14.42578125" style="15" customWidth="1"/>
    <col min="15621" max="15623" width="8.85546875" style="15"/>
    <col min="15624" max="15624" width="10.28515625" style="15" bestFit="1" customWidth="1"/>
    <col min="15625" max="15625" width="10.140625" style="15" customWidth="1"/>
    <col min="15626" max="15626" width="11.42578125" style="15" customWidth="1"/>
    <col min="15627" max="15627" width="11" style="15" customWidth="1"/>
    <col min="15628" max="15628" width="6.28515625" style="15" customWidth="1"/>
    <col min="15629" max="15629" width="11.28515625" style="15" customWidth="1"/>
    <col min="15630" max="15630" width="14.7109375" style="15" bestFit="1" customWidth="1"/>
    <col min="15631" max="15873" width="8.85546875" style="15"/>
    <col min="15874" max="15874" width="14.42578125" style="15" customWidth="1"/>
    <col min="15875" max="15875" width="16.42578125" style="15" customWidth="1"/>
    <col min="15876" max="15876" width="14.42578125" style="15" customWidth="1"/>
    <col min="15877" max="15879" width="8.85546875" style="15"/>
    <col min="15880" max="15880" width="10.28515625" style="15" bestFit="1" customWidth="1"/>
    <col min="15881" max="15881" width="10.140625" style="15" customWidth="1"/>
    <col min="15882" max="15882" width="11.42578125" style="15" customWidth="1"/>
    <col min="15883" max="15883" width="11" style="15" customWidth="1"/>
    <col min="15884" max="15884" width="6.28515625" style="15" customWidth="1"/>
    <col min="15885" max="15885" width="11.28515625" style="15" customWidth="1"/>
    <col min="15886" max="15886" width="14.7109375" style="15" bestFit="1" customWidth="1"/>
    <col min="15887" max="16129" width="8.85546875" style="15"/>
    <col min="16130" max="16130" width="14.42578125" style="15" customWidth="1"/>
    <col min="16131" max="16131" width="16.42578125" style="15" customWidth="1"/>
    <col min="16132" max="16132" width="14.42578125" style="15" customWidth="1"/>
    <col min="16133" max="16135" width="8.85546875" style="15"/>
    <col min="16136" max="16136" width="10.28515625" style="15" bestFit="1" customWidth="1"/>
    <col min="16137" max="16137" width="10.140625" style="15" customWidth="1"/>
    <col min="16138" max="16138" width="11.42578125" style="15" customWidth="1"/>
    <col min="16139" max="16139" width="11" style="15" customWidth="1"/>
    <col min="16140" max="16140" width="6.28515625" style="15" customWidth="1"/>
    <col min="16141" max="16141" width="11.28515625" style="15" customWidth="1"/>
    <col min="16142" max="16142" width="14.7109375" style="15" bestFit="1" customWidth="1"/>
    <col min="16143" max="16384" width="8.85546875" style="15"/>
  </cols>
  <sheetData>
    <row r="1" spans="1:29" x14ac:dyDescent="0.2">
      <c r="A1" s="26" t="s">
        <v>112</v>
      </c>
    </row>
    <row r="2" spans="1:29" ht="38.25" x14ac:dyDescent="0.2">
      <c r="A2" s="1" t="s">
        <v>18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4" t="s">
        <v>19</v>
      </c>
      <c r="H2" s="2" t="s">
        <v>12</v>
      </c>
      <c r="I2" s="4" t="s">
        <v>13</v>
      </c>
      <c r="J2" s="4" t="s">
        <v>42</v>
      </c>
      <c r="K2" s="4" t="s">
        <v>14</v>
      </c>
      <c r="L2" s="4" t="s">
        <v>17</v>
      </c>
      <c r="M2" s="4" t="s">
        <v>15</v>
      </c>
      <c r="N2" s="4" t="s">
        <v>16</v>
      </c>
      <c r="P2" s="1" t="s">
        <v>18</v>
      </c>
      <c r="Q2" s="6" t="s">
        <v>7</v>
      </c>
      <c r="R2" s="6" t="s">
        <v>8</v>
      </c>
      <c r="S2" s="6" t="s">
        <v>9</v>
      </c>
      <c r="T2" s="6" t="s">
        <v>10</v>
      </c>
      <c r="U2" s="6" t="s">
        <v>11</v>
      </c>
      <c r="V2" s="4" t="s">
        <v>19</v>
      </c>
      <c r="W2" s="2" t="s">
        <v>12</v>
      </c>
      <c r="X2" s="4" t="s">
        <v>13</v>
      </c>
      <c r="Y2" s="4" t="s">
        <v>42</v>
      </c>
      <c r="Z2" s="4" t="s">
        <v>14</v>
      </c>
      <c r="AA2" s="4" t="s">
        <v>17</v>
      </c>
      <c r="AB2" s="4" t="s">
        <v>15</v>
      </c>
      <c r="AC2" s="4" t="s">
        <v>16</v>
      </c>
    </row>
    <row r="3" spans="1:29" ht="15.75" customHeight="1" x14ac:dyDescent="0.2">
      <c r="A3" s="4" t="s">
        <v>21</v>
      </c>
      <c r="B3" s="22">
        <f>Q3/1000000</f>
        <v>0.80094900000000002</v>
      </c>
      <c r="C3" s="22">
        <f t="shared" ref="C3:C14" si="0">R3/1000000</f>
        <v>3.9960000000000002E-2</v>
      </c>
      <c r="D3" s="22">
        <f t="shared" ref="D3:D14" si="1">S3/1000000</f>
        <v>12.184286999999999</v>
      </c>
      <c r="E3" s="22">
        <f t="shared" ref="E3:E14" si="2">T3/1000000</f>
        <v>23.557704999999999</v>
      </c>
      <c r="F3" s="22">
        <f t="shared" ref="F3:F14" si="3">U3/1000000</f>
        <v>0.157083</v>
      </c>
      <c r="G3" s="22">
        <f t="shared" ref="G3:G14" si="4">V3/1000000</f>
        <v>8.5578380000000003</v>
      </c>
      <c r="H3" s="22">
        <f t="shared" ref="H3:H14" si="5">W3/1000000</f>
        <v>22.117301000000001</v>
      </c>
      <c r="I3" s="22">
        <f t="shared" ref="I3:I14" si="6">X3/1000000</f>
        <v>3.8963359999999998</v>
      </c>
      <c r="J3" s="22">
        <f t="shared" ref="J3:J14" si="7">Y3/1000000</f>
        <v>3.2390780000000001</v>
      </c>
      <c r="K3" s="22">
        <f t="shared" ref="K3:K14" si="8">Z3/1000000</f>
        <v>0.88809700000000003</v>
      </c>
      <c r="L3" s="22">
        <f t="shared" ref="L3:L14" si="9">AA3/1000000</f>
        <v>5.3536549999999998</v>
      </c>
      <c r="M3" s="22">
        <f t="shared" ref="M3:M14" si="10">AB3/1000000</f>
        <v>0.72113000000000005</v>
      </c>
      <c r="N3" s="22">
        <f t="shared" ref="N3:N15" si="11">SUM(B3:M3)</f>
        <v>81.513419000000013</v>
      </c>
      <c r="P3" s="4" t="s">
        <v>21</v>
      </c>
      <c r="Q3" s="7">
        <v>800949</v>
      </c>
      <c r="R3" s="7">
        <v>39960</v>
      </c>
      <c r="S3" s="7">
        <v>12184287</v>
      </c>
      <c r="T3" s="7">
        <v>23557705</v>
      </c>
      <c r="U3" s="7">
        <v>157083</v>
      </c>
      <c r="V3" s="7">
        <v>8557838</v>
      </c>
      <c r="W3" s="7">
        <v>22117301</v>
      </c>
      <c r="X3" s="7">
        <v>3896336</v>
      </c>
      <c r="Y3" s="7">
        <v>3239078</v>
      </c>
      <c r="Z3" s="7">
        <v>888097</v>
      </c>
      <c r="AA3" s="7">
        <v>5353655</v>
      </c>
      <c r="AB3" s="7">
        <v>721130</v>
      </c>
      <c r="AC3" s="7">
        <f t="shared" ref="AC3:AC14" si="12">SUM(Q3:AB3)</f>
        <v>81513419</v>
      </c>
    </row>
    <row r="4" spans="1:29" x14ac:dyDescent="0.2">
      <c r="A4" s="4" t="s">
        <v>22</v>
      </c>
      <c r="B4" s="22">
        <f t="shared" ref="B4:B14" si="13">Q4/1000000</f>
        <v>0.86787199999999998</v>
      </c>
      <c r="C4" s="22">
        <f t="shared" si="0"/>
        <v>6.9597999999999993E-2</v>
      </c>
      <c r="D4" s="22">
        <f t="shared" si="1"/>
        <v>12.627033000000001</v>
      </c>
      <c r="E4" s="22">
        <f t="shared" si="2"/>
        <v>25.584647</v>
      </c>
      <c r="F4" s="22">
        <f t="shared" si="3"/>
        <v>0.19181400000000001</v>
      </c>
      <c r="G4" s="22">
        <f t="shared" si="4"/>
        <v>10.862596</v>
      </c>
      <c r="H4" s="22">
        <f t="shared" si="5"/>
        <v>22.150293000000001</v>
      </c>
      <c r="I4" s="22">
        <f t="shared" si="6"/>
        <v>4.5269740000000001</v>
      </c>
      <c r="J4" s="22">
        <f t="shared" si="7"/>
        <v>3.8955700000000002</v>
      </c>
      <c r="K4" s="22">
        <f t="shared" si="8"/>
        <v>0.83387500000000003</v>
      </c>
      <c r="L4" s="22">
        <f t="shared" si="9"/>
        <v>6.3641139999999998</v>
      </c>
      <c r="M4" s="22">
        <f t="shared" si="10"/>
        <v>0.81900700000000004</v>
      </c>
      <c r="N4" s="22">
        <f t="shared" si="11"/>
        <v>88.793393000000009</v>
      </c>
      <c r="P4" s="4" t="s">
        <v>22</v>
      </c>
      <c r="Q4" s="7">
        <v>867872</v>
      </c>
      <c r="R4" s="7">
        <v>69598</v>
      </c>
      <c r="S4" s="7">
        <v>12627033</v>
      </c>
      <c r="T4" s="7">
        <v>25584647</v>
      </c>
      <c r="U4" s="7">
        <v>191814</v>
      </c>
      <c r="V4" s="7">
        <v>10862596</v>
      </c>
      <c r="W4" s="7">
        <v>22150293</v>
      </c>
      <c r="X4" s="7">
        <v>4526974</v>
      </c>
      <c r="Y4" s="7">
        <v>3895570</v>
      </c>
      <c r="Z4" s="7">
        <v>833875</v>
      </c>
      <c r="AA4" s="7">
        <v>6364114</v>
      </c>
      <c r="AB4" s="7">
        <v>819007</v>
      </c>
      <c r="AC4" s="7">
        <f t="shared" si="12"/>
        <v>88793393</v>
      </c>
    </row>
    <row r="5" spans="1:29" x14ac:dyDescent="0.2">
      <c r="A5" s="4" t="s">
        <v>23</v>
      </c>
      <c r="B5" s="22">
        <f t="shared" si="13"/>
        <v>0.62008399999999997</v>
      </c>
      <c r="C5" s="22">
        <f t="shared" si="0"/>
        <v>2.9949E-2</v>
      </c>
      <c r="D5" s="22">
        <f t="shared" si="1"/>
        <v>15.658423000000001</v>
      </c>
      <c r="E5" s="22">
        <f t="shared" si="2"/>
        <v>20.561968</v>
      </c>
      <c r="F5" s="22">
        <f t="shared" si="3"/>
        <v>0.55131600000000003</v>
      </c>
      <c r="G5" s="22">
        <f t="shared" si="4"/>
        <v>10.936142</v>
      </c>
      <c r="H5" s="22">
        <f t="shared" si="5"/>
        <v>23.254850000000001</v>
      </c>
      <c r="I5" s="22">
        <f t="shared" si="6"/>
        <v>3.964172</v>
      </c>
      <c r="J5" s="22">
        <f t="shared" si="7"/>
        <v>4.4876360000000002</v>
      </c>
      <c r="K5" s="22">
        <f t="shared" si="8"/>
        <v>0.51741300000000001</v>
      </c>
      <c r="L5" s="22">
        <f t="shared" si="9"/>
        <v>5.4464680000000003</v>
      </c>
      <c r="M5" s="22">
        <f t="shared" si="10"/>
        <v>0.66347599999999995</v>
      </c>
      <c r="N5" s="22">
        <f t="shared" si="11"/>
        <v>86.691897000000012</v>
      </c>
      <c r="P5" s="4" t="s">
        <v>23</v>
      </c>
      <c r="Q5" s="7">
        <v>620084</v>
      </c>
      <c r="R5" s="7">
        <v>29949</v>
      </c>
      <c r="S5" s="7">
        <v>15658423</v>
      </c>
      <c r="T5" s="7">
        <v>20561968</v>
      </c>
      <c r="U5" s="7">
        <v>551316</v>
      </c>
      <c r="V5" s="7">
        <v>10936142</v>
      </c>
      <c r="W5" s="7">
        <v>23254850</v>
      </c>
      <c r="X5" s="7">
        <v>3964172</v>
      </c>
      <c r="Y5" s="7">
        <v>4487636</v>
      </c>
      <c r="Z5" s="7">
        <v>517413</v>
      </c>
      <c r="AA5" s="7">
        <v>5446468</v>
      </c>
      <c r="AB5" s="7">
        <v>663476</v>
      </c>
      <c r="AC5" s="7">
        <f t="shared" si="12"/>
        <v>86691897</v>
      </c>
    </row>
    <row r="6" spans="1:29" x14ac:dyDescent="0.2">
      <c r="A6" s="4" t="s">
        <v>24</v>
      </c>
      <c r="B6" s="22">
        <f t="shared" si="13"/>
        <v>0.93493300000000001</v>
      </c>
      <c r="C6" s="22">
        <f t="shared" si="0"/>
        <v>4.3818000000000003E-2</v>
      </c>
      <c r="D6" s="22">
        <f t="shared" si="1"/>
        <v>14.463075999999999</v>
      </c>
      <c r="E6" s="22">
        <f t="shared" si="2"/>
        <v>24.954623000000002</v>
      </c>
      <c r="F6" s="22">
        <f t="shared" si="3"/>
        <v>0.42085600000000001</v>
      </c>
      <c r="G6" s="22">
        <f t="shared" si="4"/>
        <v>22.786497000000001</v>
      </c>
      <c r="H6" s="22">
        <f t="shared" si="5"/>
        <v>23.627703</v>
      </c>
      <c r="I6" s="22">
        <f t="shared" si="6"/>
        <v>7.1006390000000001</v>
      </c>
      <c r="J6" s="22">
        <f t="shared" si="7"/>
        <v>2.919238</v>
      </c>
      <c r="K6" s="22">
        <f t="shared" si="8"/>
        <v>0.30219000000000001</v>
      </c>
      <c r="L6" s="22">
        <f t="shared" si="9"/>
        <v>8.6954039999999999</v>
      </c>
      <c r="M6" s="22">
        <f t="shared" si="10"/>
        <v>0.46673300000000001</v>
      </c>
      <c r="N6" s="22">
        <f t="shared" si="11"/>
        <v>106.71571</v>
      </c>
      <c r="P6" s="4" t="s">
        <v>24</v>
      </c>
      <c r="Q6" s="7">
        <v>934933</v>
      </c>
      <c r="R6" s="7">
        <v>43818</v>
      </c>
      <c r="S6" s="7">
        <v>14463076</v>
      </c>
      <c r="T6" s="7">
        <v>24954623</v>
      </c>
      <c r="U6" s="7">
        <v>420856</v>
      </c>
      <c r="V6" s="7">
        <v>22786497</v>
      </c>
      <c r="W6" s="7">
        <v>23627703</v>
      </c>
      <c r="X6" s="7">
        <v>7100639</v>
      </c>
      <c r="Y6" s="7">
        <v>2919238</v>
      </c>
      <c r="Z6" s="7">
        <v>302190</v>
      </c>
      <c r="AA6" s="7">
        <v>8695404</v>
      </c>
      <c r="AB6" s="7">
        <v>466733</v>
      </c>
      <c r="AC6" s="7">
        <f t="shared" si="12"/>
        <v>106715710</v>
      </c>
    </row>
    <row r="7" spans="1:29" x14ac:dyDescent="0.2">
      <c r="A7" s="4" t="s">
        <v>25</v>
      </c>
      <c r="B7" s="22">
        <f t="shared" si="13"/>
        <v>1.2428459999999999</v>
      </c>
      <c r="C7" s="22">
        <f t="shared" si="0"/>
        <v>5.3574999999999998E-2</v>
      </c>
      <c r="D7" s="22">
        <f t="shared" si="1"/>
        <v>11.759987000000001</v>
      </c>
      <c r="E7" s="22">
        <f t="shared" si="2"/>
        <v>26.087568999999998</v>
      </c>
      <c r="F7" s="22">
        <f t="shared" si="3"/>
        <v>0.19344500000000001</v>
      </c>
      <c r="G7" s="22">
        <f t="shared" si="4"/>
        <v>17.359696</v>
      </c>
      <c r="H7" s="22">
        <f t="shared" si="5"/>
        <v>35.591082</v>
      </c>
      <c r="I7" s="22">
        <f t="shared" si="6"/>
        <v>6.3226820000000004</v>
      </c>
      <c r="J7" s="22">
        <f t="shared" si="7"/>
        <v>3.8940959999999998</v>
      </c>
      <c r="K7" s="22">
        <f t="shared" si="8"/>
        <v>1.6976979999999999</v>
      </c>
      <c r="L7" s="22">
        <f t="shared" si="9"/>
        <v>5.0471139999999997</v>
      </c>
      <c r="M7" s="22">
        <f t="shared" si="10"/>
        <v>0.555948</v>
      </c>
      <c r="N7" s="22">
        <f t="shared" si="11"/>
        <v>109.80573799999999</v>
      </c>
      <c r="P7" s="4" t="s">
        <v>25</v>
      </c>
      <c r="Q7" s="7">
        <v>1242846</v>
      </c>
      <c r="R7" s="7">
        <v>53575</v>
      </c>
      <c r="S7" s="7">
        <v>11759987</v>
      </c>
      <c r="T7" s="7">
        <v>26087569</v>
      </c>
      <c r="U7" s="7">
        <v>193445</v>
      </c>
      <c r="V7" s="7">
        <v>17359696</v>
      </c>
      <c r="W7" s="7">
        <v>35591082</v>
      </c>
      <c r="X7" s="7">
        <v>6322682</v>
      </c>
      <c r="Y7" s="7">
        <v>3894096</v>
      </c>
      <c r="Z7" s="7">
        <v>1697698</v>
      </c>
      <c r="AA7" s="7">
        <v>5047114</v>
      </c>
      <c r="AB7" s="7">
        <v>555948</v>
      </c>
      <c r="AC7" s="7">
        <f t="shared" si="12"/>
        <v>109805738</v>
      </c>
    </row>
    <row r="8" spans="1:29" x14ac:dyDescent="0.2">
      <c r="A8" s="4" t="s">
        <v>26</v>
      </c>
      <c r="B8" s="22">
        <f t="shared" si="13"/>
        <v>1.022195</v>
      </c>
      <c r="C8" s="22">
        <f t="shared" si="0"/>
        <v>5.6361000000000001E-2</v>
      </c>
      <c r="D8" s="22">
        <f t="shared" si="1"/>
        <v>15.799345000000001</v>
      </c>
      <c r="E8" s="22">
        <f t="shared" si="2"/>
        <v>35.475924999999997</v>
      </c>
      <c r="F8" s="22">
        <f t="shared" si="3"/>
        <v>0.22345000000000001</v>
      </c>
      <c r="G8" s="22">
        <f t="shared" si="4"/>
        <v>14.136794</v>
      </c>
      <c r="H8" s="22">
        <f t="shared" si="5"/>
        <v>41.822902999999997</v>
      </c>
      <c r="I8" s="22">
        <f t="shared" si="6"/>
        <v>8.5108940000000004</v>
      </c>
      <c r="J8" s="22">
        <f t="shared" si="7"/>
        <v>4.7843999999999998</v>
      </c>
      <c r="K8" s="22">
        <f t="shared" si="8"/>
        <v>1.5147600000000001</v>
      </c>
      <c r="L8" s="22">
        <f t="shared" si="9"/>
        <v>6.2473179999999999</v>
      </c>
      <c r="M8" s="22">
        <f t="shared" si="10"/>
        <v>0.78911900000000001</v>
      </c>
      <c r="N8" s="22">
        <f t="shared" si="11"/>
        <v>130.383464</v>
      </c>
      <c r="P8" s="4" t="s">
        <v>26</v>
      </c>
      <c r="Q8" s="7">
        <v>1022195</v>
      </c>
      <c r="R8" s="7">
        <v>56361</v>
      </c>
      <c r="S8" s="7">
        <v>15799345</v>
      </c>
      <c r="T8" s="7">
        <v>35475925</v>
      </c>
      <c r="U8" s="7">
        <v>223450</v>
      </c>
      <c r="V8" s="7">
        <v>14136794</v>
      </c>
      <c r="W8" s="7">
        <v>41822903</v>
      </c>
      <c r="X8" s="7">
        <v>8510894</v>
      </c>
      <c r="Y8" s="7">
        <v>4784400</v>
      </c>
      <c r="Z8" s="7">
        <v>1514760</v>
      </c>
      <c r="AA8" s="7">
        <v>6247318</v>
      </c>
      <c r="AB8" s="7">
        <v>789119</v>
      </c>
      <c r="AC8" s="7">
        <f t="shared" si="12"/>
        <v>130383464</v>
      </c>
    </row>
    <row r="9" spans="1:29" x14ac:dyDescent="0.2">
      <c r="A9" s="4" t="s">
        <v>27</v>
      </c>
      <c r="B9" s="22">
        <f t="shared" si="13"/>
        <v>1.518756</v>
      </c>
      <c r="C9" s="22">
        <f t="shared" si="0"/>
        <v>9.1915999999999998E-2</v>
      </c>
      <c r="D9" s="22">
        <f t="shared" si="1"/>
        <v>12.9781</v>
      </c>
      <c r="E9" s="22">
        <f t="shared" si="2"/>
        <v>33.882567999999999</v>
      </c>
      <c r="F9" s="22">
        <f t="shared" si="3"/>
        <v>0.40511799999999998</v>
      </c>
      <c r="G9" s="22">
        <f t="shared" si="4"/>
        <v>15.905150000000001</v>
      </c>
      <c r="H9" s="22">
        <f t="shared" si="5"/>
        <v>41.812325000000001</v>
      </c>
      <c r="I9" s="22">
        <f t="shared" si="6"/>
        <v>7.8638870000000001</v>
      </c>
      <c r="J9" s="22">
        <f t="shared" si="7"/>
        <v>5.2331009999999996</v>
      </c>
      <c r="K9" s="22">
        <f t="shared" si="8"/>
        <v>1.097701</v>
      </c>
      <c r="L9" s="22">
        <f t="shared" si="9"/>
        <v>6.7159180000000003</v>
      </c>
      <c r="M9" s="22">
        <f t="shared" si="10"/>
        <v>0.67078000000000004</v>
      </c>
      <c r="N9" s="22">
        <f t="shared" si="11"/>
        <v>128.17532000000003</v>
      </c>
      <c r="P9" s="4" t="s">
        <v>27</v>
      </c>
      <c r="Q9" s="7">
        <v>1518756</v>
      </c>
      <c r="R9" s="7">
        <v>91916</v>
      </c>
      <c r="S9" s="7">
        <v>12978100</v>
      </c>
      <c r="T9" s="7">
        <v>33882568</v>
      </c>
      <c r="U9" s="7">
        <v>405118</v>
      </c>
      <c r="V9" s="7">
        <v>15905150</v>
      </c>
      <c r="W9" s="7">
        <v>41812325</v>
      </c>
      <c r="X9" s="7">
        <v>7863887</v>
      </c>
      <c r="Y9" s="7">
        <v>5233101</v>
      </c>
      <c r="Z9" s="7">
        <v>1097701</v>
      </c>
      <c r="AA9" s="7">
        <v>6715918</v>
      </c>
      <c r="AB9" s="7">
        <v>670780</v>
      </c>
      <c r="AC9" s="7">
        <f t="shared" si="12"/>
        <v>128175320</v>
      </c>
    </row>
    <row r="10" spans="1:29" x14ac:dyDescent="0.2">
      <c r="A10" s="4" t="s">
        <v>28</v>
      </c>
      <c r="B10" s="22">
        <f t="shared" si="13"/>
        <v>1.0943339999999999</v>
      </c>
      <c r="C10" s="22">
        <f t="shared" si="0"/>
        <v>7.5166999999999998E-2</v>
      </c>
      <c r="D10" s="22">
        <f t="shared" si="1"/>
        <v>12.995931000000001</v>
      </c>
      <c r="E10" s="22">
        <f t="shared" si="2"/>
        <v>44.810332000000002</v>
      </c>
      <c r="F10" s="22">
        <f t="shared" si="3"/>
        <v>0.50638799999999995</v>
      </c>
      <c r="G10" s="22">
        <f t="shared" si="4"/>
        <v>14.234783999999999</v>
      </c>
      <c r="H10" s="22">
        <f t="shared" si="5"/>
        <v>36.216977999999997</v>
      </c>
      <c r="I10" s="22">
        <f t="shared" si="6"/>
        <v>7.1169269999999996</v>
      </c>
      <c r="J10" s="22">
        <f t="shared" si="7"/>
        <v>6.2745050000000004</v>
      </c>
      <c r="K10" s="22">
        <f t="shared" si="8"/>
        <v>0.96460900000000005</v>
      </c>
      <c r="L10" s="22">
        <f t="shared" si="9"/>
        <v>7.0857960000000002</v>
      </c>
      <c r="M10" s="22">
        <f t="shared" si="10"/>
        <v>0.66491800000000001</v>
      </c>
      <c r="N10" s="22">
        <f t="shared" si="11"/>
        <v>132.04066900000001</v>
      </c>
      <c r="P10" s="4" t="s">
        <v>28</v>
      </c>
      <c r="Q10" s="7">
        <v>1094334</v>
      </c>
      <c r="R10" s="7">
        <v>75167</v>
      </c>
      <c r="S10" s="7">
        <v>12995931</v>
      </c>
      <c r="T10" s="7">
        <v>44810332</v>
      </c>
      <c r="U10" s="7">
        <v>506388</v>
      </c>
      <c r="V10" s="7">
        <v>14234784</v>
      </c>
      <c r="W10" s="7">
        <v>36216978</v>
      </c>
      <c r="X10" s="7">
        <v>7116927</v>
      </c>
      <c r="Y10" s="7">
        <v>6274505</v>
      </c>
      <c r="Z10" s="7">
        <v>964609</v>
      </c>
      <c r="AA10" s="7">
        <v>7085796</v>
      </c>
      <c r="AB10" s="7">
        <v>664918</v>
      </c>
      <c r="AC10" s="7">
        <f t="shared" si="12"/>
        <v>132040669</v>
      </c>
    </row>
    <row r="11" spans="1:29" x14ac:dyDescent="0.2">
      <c r="A11" s="4" t="s">
        <v>29</v>
      </c>
      <c r="B11" s="22">
        <f t="shared" si="13"/>
        <v>2.5826750000000001</v>
      </c>
      <c r="C11" s="22">
        <f t="shared" si="0"/>
        <v>0.210172</v>
      </c>
      <c r="D11" s="22">
        <f t="shared" si="1"/>
        <v>12.935523</v>
      </c>
      <c r="E11" s="22">
        <f t="shared" si="2"/>
        <v>32.057917000000003</v>
      </c>
      <c r="F11" s="22">
        <f t="shared" si="3"/>
        <v>2.38795</v>
      </c>
      <c r="G11" s="22">
        <f t="shared" si="4"/>
        <v>10.81743</v>
      </c>
      <c r="H11" s="22">
        <f t="shared" si="5"/>
        <v>29.435185000000001</v>
      </c>
      <c r="I11" s="22">
        <f t="shared" si="6"/>
        <v>9.202356</v>
      </c>
      <c r="J11" s="22">
        <f t="shared" si="7"/>
        <v>6.1644899999999998</v>
      </c>
      <c r="K11" s="22">
        <f t="shared" si="8"/>
        <v>0.78218299999999996</v>
      </c>
      <c r="L11" s="22">
        <f t="shared" si="9"/>
        <v>5.5768880000000003</v>
      </c>
      <c r="M11" s="22">
        <f t="shared" si="10"/>
        <v>0.59881300000000004</v>
      </c>
      <c r="N11" s="22">
        <f t="shared" si="11"/>
        <v>112.75158200000001</v>
      </c>
      <c r="P11" s="4" t="s">
        <v>29</v>
      </c>
      <c r="Q11" s="7">
        <v>2582675</v>
      </c>
      <c r="R11" s="7">
        <v>210172</v>
      </c>
      <c r="S11" s="7">
        <v>12935523</v>
      </c>
      <c r="T11" s="7">
        <v>32057917</v>
      </c>
      <c r="U11" s="7">
        <v>2387950</v>
      </c>
      <c r="V11" s="7">
        <v>10817430</v>
      </c>
      <c r="W11" s="7">
        <v>29435185</v>
      </c>
      <c r="X11" s="7">
        <v>9202356</v>
      </c>
      <c r="Y11" s="7">
        <v>6164490</v>
      </c>
      <c r="Z11" s="7">
        <v>782183</v>
      </c>
      <c r="AA11" s="7">
        <v>5576888</v>
      </c>
      <c r="AB11" s="7">
        <v>598813</v>
      </c>
      <c r="AC11" s="7">
        <f t="shared" si="12"/>
        <v>112751582</v>
      </c>
    </row>
    <row r="12" spans="1:29" x14ac:dyDescent="0.2">
      <c r="A12" s="4" t="s">
        <v>30</v>
      </c>
      <c r="B12" s="22">
        <f t="shared" si="13"/>
        <v>1.5904240000000001</v>
      </c>
      <c r="C12" s="22">
        <f t="shared" si="0"/>
        <v>0.44050800000000001</v>
      </c>
      <c r="D12" s="22">
        <f t="shared" si="1"/>
        <v>23.597287999999999</v>
      </c>
      <c r="E12" s="22">
        <f t="shared" si="2"/>
        <v>24.911100000000001</v>
      </c>
      <c r="F12" s="22">
        <f t="shared" si="3"/>
        <v>0.46257799999999999</v>
      </c>
      <c r="G12" s="22">
        <f t="shared" si="4"/>
        <v>14.080536</v>
      </c>
      <c r="H12" s="22">
        <f t="shared" si="5"/>
        <v>22.142600000000002</v>
      </c>
      <c r="I12" s="22">
        <f t="shared" si="6"/>
        <v>4.0068099999999998</v>
      </c>
      <c r="J12" s="22">
        <f t="shared" si="7"/>
        <v>6.5428940000000004</v>
      </c>
      <c r="K12" s="22">
        <f t="shared" si="8"/>
        <v>0.93399100000000002</v>
      </c>
      <c r="L12" s="22">
        <f t="shared" si="9"/>
        <v>5.3522759999999998</v>
      </c>
      <c r="M12" s="22">
        <f t="shared" si="10"/>
        <v>0.56450699999999998</v>
      </c>
      <c r="N12" s="22">
        <f t="shared" si="11"/>
        <v>104.62551200000003</v>
      </c>
      <c r="P12" s="4" t="s">
        <v>30</v>
      </c>
      <c r="Q12" s="7">
        <v>1590424</v>
      </c>
      <c r="R12" s="7">
        <v>440508</v>
      </c>
      <c r="S12" s="7">
        <v>23597288</v>
      </c>
      <c r="T12" s="7">
        <v>24911100</v>
      </c>
      <c r="U12" s="7">
        <v>462578</v>
      </c>
      <c r="V12" s="7">
        <v>14080536</v>
      </c>
      <c r="W12" s="7">
        <v>22142600</v>
      </c>
      <c r="X12" s="7">
        <v>4006810</v>
      </c>
      <c r="Y12" s="7">
        <v>6542894</v>
      </c>
      <c r="Z12" s="7">
        <v>933991</v>
      </c>
      <c r="AA12" s="7">
        <v>5352276</v>
      </c>
      <c r="AB12" s="7">
        <v>564507</v>
      </c>
      <c r="AC12" s="7">
        <f t="shared" si="12"/>
        <v>104625512</v>
      </c>
    </row>
    <row r="13" spans="1:29" x14ac:dyDescent="0.2">
      <c r="A13" s="4" t="s">
        <v>31</v>
      </c>
      <c r="B13" s="22">
        <f t="shared" si="13"/>
        <v>1.48908</v>
      </c>
      <c r="C13" s="22">
        <f t="shared" si="0"/>
        <v>0.40389700000000001</v>
      </c>
      <c r="D13" s="22">
        <f t="shared" si="1"/>
        <v>12.590381000000001</v>
      </c>
      <c r="E13" s="22">
        <f t="shared" si="2"/>
        <v>62.942644999999999</v>
      </c>
      <c r="F13" s="22">
        <f t="shared" si="3"/>
        <v>0.56022400000000006</v>
      </c>
      <c r="G13" s="22">
        <f t="shared" si="4"/>
        <v>12.181118</v>
      </c>
      <c r="H13" s="22">
        <f t="shared" si="5"/>
        <v>32.009644000000002</v>
      </c>
      <c r="I13" s="22">
        <f t="shared" si="6"/>
        <v>2.2199339999999999</v>
      </c>
      <c r="J13" s="22">
        <f t="shared" si="7"/>
        <v>5.1082830000000001</v>
      </c>
      <c r="K13" s="22">
        <f t="shared" si="8"/>
        <v>1.9450989999999999</v>
      </c>
      <c r="L13" s="22">
        <f t="shared" si="9"/>
        <v>6.0930210000000002</v>
      </c>
      <c r="M13" s="22">
        <f t="shared" si="10"/>
        <v>0.48644900000000002</v>
      </c>
      <c r="N13" s="22">
        <f t="shared" si="11"/>
        <v>138.02977499999997</v>
      </c>
      <c r="P13" s="4" t="s">
        <v>31</v>
      </c>
      <c r="Q13" s="7">
        <v>1489080</v>
      </c>
      <c r="R13" s="7">
        <v>403897</v>
      </c>
      <c r="S13" s="7">
        <v>12590381</v>
      </c>
      <c r="T13" s="7">
        <v>62942645</v>
      </c>
      <c r="U13" s="7">
        <v>560224</v>
      </c>
      <c r="V13" s="7">
        <v>12181118</v>
      </c>
      <c r="W13" s="7">
        <v>32009644</v>
      </c>
      <c r="X13" s="7">
        <v>2219934</v>
      </c>
      <c r="Y13" s="7">
        <v>5108283</v>
      </c>
      <c r="Z13" s="7">
        <v>1945099</v>
      </c>
      <c r="AA13" s="7">
        <v>6093021</v>
      </c>
      <c r="AB13" s="7">
        <v>486449</v>
      </c>
      <c r="AC13" s="7">
        <f t="shared" si="12"/>
        <v>138029775</v>
      </c>
    </row>
    <row r="14" spans="1:29" x14ac:dyDescent="0.2">
      <c r="A14" s="4" t="s">
        <v>32</v>
      </c>
      <c r="B14" s="22">
        <f t="shared" si="13"/>
        <v>2.1791290000000001</v>
      </c>
      <c r="C14" s="22">
        <f t="shared" si="0"/>
        <v>0.48593900000000001</v>
      </c>
      <c r="D14" s="22">
        <f t="shared" si="1"/>
        <v>14.447017000000001</v>
      </c>
      <c r="E14" s="22">
        <f t="shared" si="2"/>
        <v>50.233654999999999</v>
      </c>
      <c r="F14" s="22">
        <f t="shared" si="3"/>
        <v>0.32410299999999997</v>
      </c>
      <c r="G14" s="22">
        <f t="shared" si="4"/>
        <v>11.417865000000001</v>
      </c>
      <c r="H14" s="22">
        <f t="shared" si="5"/>
        <v>30.463683</v>
      </c>
      <c r="I14" s="22">
        <f t="shared" si="6"/>
        <v>5.9157549999999999</v>
      </c>
      <c r="J14" s="22">
        <f t="shared" si="7"/>
        <v>4.413227</v>
      </c>
      <c r="K14" s="22">
        <f t="shared" si="8"/>
        <v>1.6072070000000001</v>
      </c>
      <c r="L14" s="22">
        <f t="shared" si="9"/>
        <v>9.1984750000000002</v>
      </c>
      <c r="M14" s="22">
        <f t="shared" si="10"/>
        <v>0.65085800000000005</v>
      </c>
      <c r="N14" s="22">
        <f t="shared" si="11"/>
        <v>131.33691300000001</v>
      </c>
      <c r="P14" s="4" t="s">
        <v>32</v>
      </c>
      <c r="Q14" s="7">
        <v>2179129</v>
      </c>
      <c r="R14" s="7">
        <v>485939</v>
      </c>
      <c r="S14" s="7">
        <v>14447017</v>
      </c>
      <c r="T14" s="7">
        <v>50233655</v>
      </c>
      <c r="U14" s="7">
        <v>324103</v>
      </c>
      <c r="V14" s="7">
        <v>11417865</v>
      </c>
      <c r="W14" s="7">
        <v>30463683</v>
      </c>
      <c r="X14" s="7">
        <v>5915755</v>
      </c>
      <c r="Y14" s="7">
        <v>4413227</v>
      </c>
      <c r="Z14" s="7">
        <v>1607207</v>
      </c>
      <c r="AA14" s="7">
        <v>9198475</v>
      </c>
      <c r="AB14" s="7">
        <v>650858</v>
      </c>
      <c r="AC14" s="7">
        <f t="shared" si="12"/>
        <v>131336913</v>
      </c>
    </row>
    <row r="15" spans="1:29" x14ac:dyDescent="0.2">
      <c r="A15" s="8" t="s">
        <v>20</v>
      </c>
      <c r="B15" s="22">
        <f>SUM(B3:B14)</f>
        <v>15.943277</v>
      </c>
      <c r="C15" s="22">
        <f t="shared" ref="C15:M15" si="14">SUM(C3:C14)</f>
        <v>2.0008599999999999</v>
      </c>
      <c r="D15" s="22">
        <f t="shared" si="14"/>
        <v>172.03639100000001</v>
      </c>
      <c r="E15" s="22">
        <f t="shared" si="14"/>
        <v>405.060654</v>
      </c>
      <c r="F15" s="22">
        <f t="shared" si="14"/>
        <v>6.3843249999999996</v>
      </c>
      <c r="G15" s="22">
        <f t="shared" si="14"/>
        <v>163.27644600000002</v>
      </c>
      <c r="H15" s="22">
        <f t="shared" si="14"/>
        <v>360.64454699999999</v>
      </c>
      <c r="I15" s="22">
        <f t="shared" si="14"/>
        <v>70.647366000000005</v>
      </c>
      <c r="J15" s="22">
        <f t="shared" si="14"/>
        <v>56.956517999999996</v>
      </c>
      <c r="K15" s="22">
        <f t="shared" si="14"/>
        <v>13.084823000000002</v>
      </c>
      <c r="L15" s="22">
        <f t="shared" si="14"/>
        <v>77.176446999999996</v>
      </c>
      <c r="M15" s="22">
        <f t="shared" si="14"/>
        <v>7.6517379999999999</v>
      </c>
      <c r="N15" s="22">
        <f t="shared" si="11"/>
        <v>1350.863392</v>
      </c>
      <c r="P15" s="8" t="s">
        <v>20</v>
      </c>
      <c r="Q15" s="7">
        <f>SUM(Q3:Q14)</f>
        <v>15943277</v>
      </c>
      <c r="R15" s="7">
        <f t="shared" ref="R15" si="15">SUM(R3:R14)</f>
        <v>2000860</v>
      </c>
      <c r="S15" s="7">
        <f t="shared" ref="S15" si="16">SUM(S3:S14)</f>
        <v>172036391</v>
      </c>
      <c r="T15" s="7">
        <f t="shared" ref="T15" si="17">SUM(T3:T14)</f>
        <v>405060654</v>
      </c>
      <c r="U15" s="7">
        <f t="shared" ref="U15" si="18">SUM(U3:U14)</f>
        <v>6384325</v>
      </c>
      <c r="V15" s="7">
        <f t="shared" ref="V15" si="19">SUM(V3:V14)</f>
        <v>163276446</v>
      </c>
      <c r="W15" s="7">
        <f t="shared" ref="W15" si="20">SUM(W3:W14)</f>
        <v>360644547</v>
      </c>
      <c r="X15" s="7">
        <f t="shared" ref="X15" si="21">SUM(X3:X14)</f>
        <v>70647366</v>
      </c>
      <c r="Y15" s="7">
        <f t="shared" ref="Y15" si="22">SUM(Y3:Y14)</f>
        <v>56956518</v>
      </c>
      <c r="Z15" s="7">
        <f t="shared" ref="Z15" si="23">SUM(Z3:Z14)</f>
        <v>13084823</v>
      </c>
      <c r="AA15" s="7">
        <f t="shared" ref="AA15" si="24">SUM(AA3:AA14)</f>
        <v>77176447</v>
      </c>
      <c r="AB15" s="7">
        <f t="shared" ref="AB15" si="25">SUM(AB3:AB14)</f>
        <v>7651738</v>
      </c>
      <c r="AC15" s="7">
        <f t="shared" ref="AC15" si="26">SUM(AC3:AC14)</f>
        <v>1350863392</v>
      </c>
    </row>
    <row r="16" spans="1:29" x14ac:dyDescent="0.2">
      <c r="A16" s="15" t="s">
        <v>55</v>
      </c>
      <c r="B16" s="23">
        <f>AVERAGE(B3:B14)</f>
        <v>1.3286064166666667</v>
      </c>
      <c r="C16" s="23">
        <f t="shared" ref="C16:M16" si="27">AVERAGE(C3:C14)</f>
        <v>0.16673833333333332</v>
      </c>
      <c r="D16" s="23">
        <f t="shared" si="27"/>
        <v>14.336365916666667</v>
      </c>
      <c r="E16" s="23">
        <f t="shared" si="27"/>
        <v>33.7550545</v>
      </c>
      <c r="F16" s="23">
        <f t="shared" si="27"/>
        <v>0.53202708333333326</v>
      </c>
      <c r="G16" s="23">
        <f t="shared" si="27"/>
        <v>13.606370500000002</v>
      </c>
      <c r="H16" s="23">
        <f t="shared" si="27"/>
        <v>30.05371225</v>
      </c>
      <c r="I16" s="23">
        <f t="shared" si="27"/>
        <v>5.8872805000000001</v>
      </c>
      <c r="J16" s="23">
        <f t="shared" si="27"/>
        <v>4.7463764999999993</v>
      </c>
      <c r="K16" s="23">
        <f t="shared" si="27"/>
        <v>1.0904019166666667</v>
      </c>
      <c r="L16" s="23">
        <f t="shared" si="27"/>
        <v>6.431370583333333</v>
      </c>
      <c r="M16" s="23">
        <f t="shared" si="27"/>
        <v>0.63764483333333333</v>
      </c>
    </row>
    <row r="17" spans="1:15" x14ac:dyDescent="0.2">
      <c r="A17" s="25" t="s">
        <v>59</v>
      </c>
      <c r="B17" s="23">
        <v>15.472293000000001</v>
      </c>
      <c r="C17" s="23">
        <v>1.1101460000000001</v>
      </c>
      <c r="D17" s="23">
        <v>144.29374799999999</v>
      </c>
      <c r="E17" s="23">
        <v>283.25595800000002</v>
      </c>
      <c r="F17" s="23">
        <v>4.4983519999999997</v>
      </c>
      <c r="G17" s="23">
        <v>127.080485</v>
      </c>
      <c r="H17" s="23">
        <v>196.13767899999999</v>
      </c>
      <c r="I17" s="23">
        <v>67.730322000000001</v>
      </c>
      <c r="J17" s="23">
        <v>27.464272000000001</v>
      </c>
      <c r="K17" s="23">
        <v>13.607626</v>
      </c>
      <c r="L17" s="23">
        <v>71.263045000000005</v>
      </c>
      <c r="M17" s="23">
        <v>6.3922129999999999</v>
      </c>
      <c r="N17" s="22">
        <f t="shared" ref="N17" si="28">SUM(B17:M17)</f>
        <v>958.30613900000003</v>
      </c>
    </row>
    <row r="19" spans="1:15" x14ac:dyDescent="0.2">
      <c r="B19" s="164" t="s">
        <v>56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</row>
    <row r="20" spans="1:15" x14ac:dyDescent="0.2">
      <c r="A20" s="15" t="s">
        <v>33</v>
      </c>
      <c r="B20" s="6" t="s">
        <v>7</v>
      </c>
      <c r="C20" s="6" t="s">
        <v>8</v>
      </c>
      <c r="D20" s="6" t="s">
        <v>9</v>
      </c>
      <c r="E20" s="6" t="s">
        <v>10</v>
      </c>
      <c r="F20" s="6" t="s">
        <v>11</v>
      </c>
      <c r="G20" s="4" t="s">
        <v>19</v>
      </c>
      <c r="H20" s="2" t="s">
        <v>12</v>
      </c>
      <c r="I20" s="4" t="s">
        <v>13</v>
      </c>
      <c r="J20" s="4" t="s">
        <v>42</v>
      </c>
      <c r="K20" s="4" t="s">
        <v>14</v>
      </c>
      <c r="L20" s="4" t="s">
        <v>17</v>
      </c>
      <c r="M20" s="4" t="s">
        <v>15</v>
      </c>
    </row>
    <row r="21" spans="1:15" x14ac:dyDescent="0.2">
      <c r="A21" s="16">
        <v>41913</v>
      </c>
      <c r="B21" s="17">
        <f t="shared" ref="B21:B32" si="29">B3-B$16</f>
        <v>-0.52765741666666666</v>
      </c>
      <c r="C21" s="17">
        <f t="shared" ref="C21:M21" si="30">C3-C$16</f>
        <v>-0.12677833333333333</v>
      </c>
      <c r="D21" s="17">
        <f t="shared" si="30"/>
        <v>-2.1520789166666674</v>
      </c>
      <c r="E21" s="17">
        <f t="shared" si="30"/>
        <v>-10.197349500000001</v>
      </c>
      <c r="F21" s="17">
        <f t="shared" si="30"/>
        <v>-0.37494408333333329</v>
      </c>
      <c r="G21" s="17">
        <f t="shared" si="30"/>
        <v>-5.0485325000000021</v>
      </c>
      <c r="H21" s="17">
        <f t="shared" si="30"/>
        <v>-7.936411249999999</v>
      </c>
      <c r="I21" s="17">
        <f t="shared" si="30"/>
        <v>-1.9909445000000003</v>
      </c>
      <c r="J21" s="17">
        <f t="shared" si="30"/>
        <v>-1.5072984999999992</v>
      </c>
      <c r="K21" s="17">
        <f t="shared" si="30"/>
        <v>-0.20230491666666672</v>
      </c>
      <c r="L21" s="17">
        <f t="shared" si="30"/>
        <v>-1.0777155833333332</v>
      </c>
      <c r="M21" s="17">
        <f t="shared" si="30"/>
        <v>8.3485166666666721E-2</v>
      </c>
      <c r="N21" s="18"/>
      <c r="O21" s="18"/>
    </row>
    <row r="22" spans="1:15" x14ac:dyDescent="0.2">
      <c r="A22" s="16">
        <v>41944</v>
      </c>
      <c r="B22" s="17">
        <f t="shared" si="29"/>
        <v>-0.4607344166666667</v>
      </c>
      <c r="C22" s="17">
        <f t="shared" ref="C22:M22" si="31">C4-C$16</f>
        <v>-9.7140333333333329E-2</v>
      </c>
      <c r="D22" s="17">
        <f t="shared" si="31"/>
        <v>-1.709332916666666</v>
      </c>
      <c r="E22" s="17">
        <f t="shared" si="31"/>
        <v>-8.1704074999999996</v>
      </c>
      <c r="F22" s="17">
        <f t="shared" si="31"/>
        <v>-0.34021308333333322</v>
      </c>
      <c r="G22" s="17">
        <f t="shared" si="31"/>
        <v>-2.7437745000000024</v>
      </c>
      <c r="H22" s="17">
        <f t="shared" si="31"/>
        <v>-7.9034192499999989</v>
      </c>
      <c r="I22" s="17">
        <f t="shared" si="31"/>
        <v>-1.3603065000000001</v>
      </c>
      <c r="J22" s="17">
        <f t="shared" si="31"/>
        <v>-0.85080649999999913</v>
      </c>
      <c r="K22" s="17">
        <f t="shared" si="31"/>
        <v>-0.25652691666666672</v>
      </c>
      <c r="L22" s="17">
        <f t="shared" si="31"/>
        <v>-6.7256583333333175E-2</v>
      </c>
      <c r="M22" s="17">
        <f t="shared" si="31"/>
        <v>0.18136216666666671</v>
      </c>
    </row>
    <row r="23" spans="1:15" x14ac:dyDescent="0.2">
      <c r="A23" s="16">
        <v>41974</v>
      </c>
      <c r="B23" s="17">
        <f t="shared" si="29"/>
        <v>-0.70852241666666671</v>
      </c>
      <c r="C23" s="17">
        <f t="shared" ref="C23:M23" si="32">C5-C$16</f>
        <v>-0.13678933333333332</v>
      </c>
      <c r="D23" s="17">
        <f t="shared" si="32"/>
        <v>1.322057083333334</v>
      </c>
      <c r="E23" s="17">
        <f t="shared" si="32"/>
        <v>-13.1930865</v>
      </c>
      <c r="F23" s="17">
        <f t="shared" si="32"/>
        <v>1.9288916666666767E-2</v>
      </c>
      <c r="G23" s="17">
        <f t="shared" si="32"/>
        <v>-2.6702285000000021</v>
      </c>
      <c r="H23" s="17">
        <f t="shared" si="32"/>
        <v>-6.7988622499999991</v>
      </c>
      <c r="I23" s="17">
        <f t="shared" si="32"/>
        <v>-1.9231085000000001</v>
      </c>
      <c r="J23" s="17">
        <f t="shared" si="32"/>
        <v>-0.25874049999999915</v>
      </c>
      <c r="K23" s="17">
        <f t="shared" si="32"/>
        <v>-0.57298891666666674</v>
      </c>
      <c r="L23" s="17">
        <f t="shared" si="32"/>
        <v>-0.98490258333333269</v>
      </c>
      <c r="M23" s="17">
        <f t="shared" si="32"/>
        <v>2.5831166666666627E-2</v>
      </c>
    </row>
    <row r="24" spans="1:15" x14ac:dyDescent="0.2">
      <c r="A24" s="16">
        <v>42005</v>
      </c>
      <c r="B24" s="17">
        <f t="shared" si="29"/>
        <v>-0.39367341666666666</v>
      </c>
      <c r="C24" s="17">
        <f t="shared" ref="C24:M24" si="33">C6-C$16</f>
        <v>-0.12292033333333333</v>
      </c>
      <c r="D24" s="17">
        <f t="shared" si="33"/>
        <v>0.12671008333333234</v>
      </c>
      <c r="E24" s="17">
        <f t="shared" si="33"/>
        <v>-8.8004314999999984</v>
      </c>
      <c r="F24" s="17">
        <f t="shared" si="33"/>
        <v>-0.11117108333333325</v>
      </c>
      <c r="G24" s="17">
        <f t="shared" si="33"/>
        <v>9.1801264999999983</v>
      </c>
      <c r="H24" s="17">
        <f t="shared" si="33"/>
        <v>-6.4260092499999999</v>
      </c>
      <c r="I24" s="17">
        <f t="shared" si="33"/>
        <v>1.2133585</v>
      </c>
      <c r="J24" s="17">
        <f t="shared" si="33"/>
        <v>-1.8271384999999993</v>
      </c>
      <c r="K24" s="17">
        <f t="shared" si="33"/>
        <v>-0.78821191666666679</v>
      </c>
      <c r="L24" s="17">
        <f t="shared" si="33"/>
        <v>2.2640334166666669</v>
      </c>
      <c r="M24" s="17">
        <f t="shared" si="33"/>
        <v>-0.17091183333333332</v>
      </c>
    </row>
    <row r="25" spans="1:15" x14ac:dyDescent="0.2">
      <c r="A25" s="16">
        <v>42036</v>
      </c>
      <c r="B25" s="17">
        <f t="shared" si="29"/>
        <v>-8.5760416666666783E-2</v>
      </c>
      <c r="C25" s="17">
        <f t="shared" ref="C25:M25" si="34">C7-C$16</f>
        <v>-0.11316333333333332</v>
      </c>
      <c r="D25" s="17">
        <f t="shared" si="34"/>
        <v>-2.5763789166666662</v>
      </c>
      <c r="E25" s="17">
        <f t="shared" si="34"/>
        <v>-7.6674855000000015</v>
      </c>
      <c r="F25" s="17">
        <f t="shared" si="34"/>
        <v>-0.33858208333333328</v>
      </c>
      <c r="G25" s="17">
        <f t="shared" si="34"/>
        <v>3.7533254999999972</v>
      </c>
      <c r="H25" s="17">
        <f t="shared" si="34"/>
        <v>5.5373697499999999</v>
      </c>
      <c r="I25" s="17">
        <f t="shared" si="34"/>
        <v>0.43540150000000022</v>
      </c>
      <c r="J25" s="17">
        <f t="shared" si="34"/>
        <v>-0.85228049999999955</v>
      </c>
      <c r="K25" s="17">
        <f t="shared" si="34"/>
        <v>0.60729608333333318</v>
      </c>
      <c r="L25" s="17">
        <f t="shared" si="34"/>
        <v>-1.3842565833333333</v>
      </c>
      <c r="M25" s="17">
        <f t="shared" si="34"/>
        <v>-8.169683333333333E-2</v>
      </c>
    </row>
    <row r="26" spans="1:15" x14ac:dyDescent="0.2">
      <c r="A26" s="16">
        <v>42064</v>
      </c>
      <c r="B26" s="17">
        <f t="shared" si="29"/>
        <v>-0.30641141666666671</v>
      </c>
      <c r="C26" s="17">
        <f t="shared" ref="C26:M26" si="35">C8-C$16</f>
        <v>-0.11037733333333333</v>
      </c>
      <c r="D26" s="17">
        <f t="shared" si="35"/>
        <v>1.4629790833333338</v>
      </c>
      <c r="E26" s="17">
        <f t="shared" si="35"/>
        <v>1.7208704999999966</v>
      </c>
      <c r="F26" s="17">
        <f t="shared" si="35"/>
        <v>-0.30857708333333322</v>
      </c>
      <c r="G26" s="17">
        <f t="shared" si="35"/>
        <v>0.53042349999999772</v>
      </c>
      <c r="H26" s="17">
        <f t="shared" si="35"/>
        <v>11.769190749999996</v>
      </c>
      <c r="I26" s="17">
        <f t="shared" si="35"/>
        <v>2.6236135000000003</v>
      </c>
      <c r="J26" s="17">
        <f t="shared" si="35"/>
        <v>3.8023500000000432E-2</v>
      </c>
      <c r="K26" s="17">
        <f t="shared" si="35"/>
        <v>0.42435808333333336</v>
      </c>
      <c r="L26" s="17">
        <f t="shared" si="35"/>
        <v>-0.18405258333333308</v>
      </c>
      <c r="M26" s="17">
        <f t="shared" si="35"/>
        <v>0.15147416666666669</v>
      </c>
    </row>
    <row r="27" spans="1:15" x14ac:dyDescent="0.2">
      <c r="A27" s="16">
        <v>42095</v>
      </c>
      <c r="B27" s="17">
        <f t="shared" si="29"/>
        <v>0.19014958333333332</v>
      </c>
      <c r="C27" s="17">
        <f t="shared" ref="C27:M27" si="36">C9-C$16</f>
        <v>-7.4822333333333324E-2</v>
      </c>
      <c r="D27" s="17">
        <f t="shared" si="36"/>
        <v>-1.3582659166666673</v>
      </c>
      <c r="E27" s="17">
        <f t="shared" si="36"/>
        <v>0.12751349999999917</v>
      </c>
      <c r="F27" s="17">
        <f t="shared" si="36"/>
        <v>-0.12690908333333328</v>
      </c>
      <c r="G27" s="17">
        <f t="shared" si="36"/>
        <v>2.2987794999999984</v>
      </c>
      <c r="H27" s="17">
        <f t="shared" si="36"/>
        <v>11.758612750000001</v>
      </c>
      <c r="I27" s="17">
        <f t="shared" si="36"/>
        <v>1.9766064999999999</v>
      </c>
      <c r="J27" s="17">
        <f t="shared" si="36"/>
        <v>0.48672450000000023</v>
      </c>
      <c r="K27" s="17">
        <f t="shared" si="36"/>
        <v>7.2990833333332894E-3</v>
      </c>
      <c r="L27" s="17">
        <f t="shared" si="36"/>
        <v>0.28454741666666727</v>
      </c>
      <c r="M27" s="17">
        <f t="shared" si="36"/>
        <v>3.3135166666666716E-2</v>
      </c>
    </row>
    <row r="28" spans="1:15" x14ac:dyDescent="0.2">
      <c r="A28" s="16">
        <v>42125</v>
      </c>
      <c r="B28" s="17">
        <f t="shared" si="29"/>
        <v>-0.23427241666666676</v>
      </c>
      <c r="C28" s="17">
        <f t="shared" ref="C28:M28" si="37">C10-C$16</f>
        <v>-9.1571333333333324E-2</v>
      </c>
      <c r="D28" s="17">
        <f t="shared" si="37"/>
        <v>-1.3404349166666663</v>
      </c>
      <c r="E28" s="17">
        <f t="shared" si="37"/>
        <v>11.055277500000003</v>
      </c>
      <c r="F28" s="17">
        <f t="shared" si="37"/>
        <v>-2.5639083333333312E-2</v>
      </c>
      <c r="G28" s="17">
        <f t="shared" si="37"/>
        <v>0.62841349999999707</v>
      </c>
      <c r="H28" s="17">
        <f t="shared" si="37"/>
        <v>6.1632657499999972</v>
      </c>
      <c r="I28" s="17">
        <f t="shared" si="37"/>
        <v>1.2296464999999994</v>
      </c>
      <c r="J28" s="17">
        <f t="shared" si="37"/>
        <v>1.5281285000000011</v>
      </c>
      <c r="K28" s="17">
        <f t="shared" si="37"/>
        <v>-0.1257929166666667</v>
      </c>
      <c r="L28" s="17">
        <f t="shared" si="37"/>
        <v>0.6544254166666672</v>
      </c>
      <c r="M28" s="17">
        <f t="shared" si="37"/>
        <v>2.7273166666666682E-2</v>
      </c>
    </row>
    <row r="29" spans="1:15" x14ac:dyDescent="0.2">
      <c r="A29" s="16">
        <v>42156</v>
      </c>
      <c r="B29" s="17">
        <f t="shared" si="29"/>
        <v>1.2540685833333334</v>
      </c>
      <c r="C29" s="17">
        <f t="shared" ref="C29:M29" si="38">C11-C$16</f>
        <v>4.3433666666666676E-2</v>
      </c>
      <c r="D29" s="17">
        <f t="shared" si="38"/>
        <v>-1.4008429166666669</v>
      </c>
      <c r="E29" s="17">
        <f t="shared" si="38"/>
        <v>-1.6971374999999966</v>
      </c>
      <c r="F29" s="17">
        <f t="shared" si="38"/>
        <v>1.8559229166666666</v>
      </c>
      <c r="G29" s="17">
        <f t="shared" si="38"/>
        <v>-2.7889405000000025</v>
      </c>
      <c r="H29" s="17">
        <f t="shared" si="38"/>
        <v>-0.61852724999999964</v>
      </c>
      <c r="I29" s="17">
        <f t="shared" si="38"/>
        <v>3.3150754999999998</v>
      </c>
      <c r="J29" s="17">
        <f t="shared" si="38"/>
        <v>1.4181135000000005</v>
      </c>
      <c r="K29" s="17">
        <f t="shared" si="38"/>
        <v>-0.30821891666666679</v>
      </c>
      <c r="L29" s="17">
        <f t="shared" si="38"/>
        <v>-0.85448258333333271</v>
      </c>
      <c r="M29" s="17">
        <f t="shared" si="38"/>
        <v>-3.8831833333333288E-2</v>
      </c>
    </row>
    <row r="30" spans="1:15" x14ac:dyDescent="0.2">
      <c r="A30" s="16">
        <v>42186</v>
      </c>
      <c r="B30" s="17">
        <f t="shared" si="29"/>
        <v>0.26181758333333338</v>
      </c>
      <c r="C30" s="17">
        <f t="shared" ref="C30:M30" si="39">C12-C$16</f>
        <v>0.27376966666666669</v>
      </c>
      <c r="D30" s="17">
        <f t="shared" si="39"/>
        <v>9.2609220833333321</v>
      </c>
      <c r="E30" s="17">
        <f t="shared" si="39"/>
        <v>-8.8439544999999988</v>
      </c>
      <c r="F30" s="17">
        <f t="shared" si="39"/>
        <v>-6.9449083333333272E-2</v>
      </c>
      <c r="G30" s="17">
        <f t="shared" si="39"/>
        <v>0.47416549999999802</v>
      </c>
      <c r="H30" s="17">
        <f t="shared" si="39"/>
        <v>-7.9111122499999986</v>
      </c>
      <c r="I30" s="17">
        <f t="shared" si="39"/>
        <v>-1.8804705000000004</v>
      </c>
      <c r="J30" s="17">
        <f t="shared" si="39"/>
        <v>1.7965175000000011</v>
      </c>
      <c r="K30" s="17">
        <f t="shared" si="39"/>
        <v>-0.15641091666666673</v>
      </c>
      <c r="L30" s="17">
        <f t="shared" si="39"/>
        <v>-1.0790945833333332</v>
      </c>
      <c r="M30" s="17">
        <f t="shared" si="39"/>
        <v>-7.3137833333333346E-2</v>
      </c>
    </row>
    <row r="31" spans="1:15" x14ac:dyDescent="0.2">
      <c r="A31" s="16">
        <v>42217</v>
      </c>
      <c r="B31" s="17">
        <f t="shared" si="29"/>
        <v>0.16047358333333328</v>
      </c>
      <c r="C31" s="17">
        <f t="shared" ref="C31:M31" si="40">C13-C$16</f>
        <v>0.23715866666666668</v>
      </c>
      <c r="D31" s="17">
        <f t="shared" si="40"/>
        <v>-1.7459849166666661</v>
      </c>
      <c r="E31" s="17">
        <f t="shared" si="40"/>
        <v>29.187590499999999</v>
      </c>
      <c r="F31" s="17">
        <f t="shared" si="40"/>
        <v>2.8196916666666794E-2</v>
      </c>
      <c r="G31" s="17">
        <f t="shared" si="40"/>
        <v>-1.4252525000000027</v>
      </c>
      <c r="H31" s="17">
        <f t="shared" si="40"/>
        <v>1.9559317500000013</v>
      </c>
      <c r="I31" s="17">
        <f t="shared" si="40"/>
        <v>-3.6673465000000003</v>
      </c>
      <c r="J31" s="17">
        <f t="shared" si="40"/>
        <v>0.3619065000000008</v>
      </c>
      <c r="K31" s="17">
        <f t="shared" si="40"/>
        <v>0.85469708333333316</v>
      </c>
      <c r="L31" s="17">
        <f t="shared" si="40"/>
        <v>-0.33834958333333276</v>
      </c>
      <c r="M31" s="17">
        <f t="shared" si="40"/>
        <v>-0.15119583333333331</v>
      </c>
    </row>
    <row r="32" spans="1:15" x14ac:dyDescent="0.2">
      <c r="A32" s="16">
        <v>42248</v>
      </c>
      <c r="B32" s="17">
        <f t="shared" si="29"/>
        <v>0.85052258333333342</v>
      </c>
      <c r="C32" s="17">
        <f t="shared" ref="C32:M32" si="41">C14-C$16</f>
        <v>0.31920066666666669</v>
      </c>
      <c r="D32" s="17">
        <f t="shared" si="41"/>
        <v>0.11065108333333384</v>
      </c>
      <c r="E32" s="17">
        <f t="shared" si="41"/>
        <v>16.478600499999999</v>
      </c>
      <c r="F32" s="17">
        <f t="shared" si="41"/>
        <v>-0.20792408333333329</v>
      </c>
      <c r="G32" s="17">
        <f t="shared" si="41"/>
        <v>-2.1885055000000015</v>
      </c>
      <c r="H32" s="17">
        <f t="shared" si="41"/>
        <v>0.40997074999999938</v>
      </c>
      <c r="I32" s="17">
        <f t="shared" si="41"/>
        <v>2.8474499999999736E-2</v>
      </c>
      <c r="J32" s="17">
        <f t="shared" si="41"/>
        <v>-0.33314949999999932</v>
      </c>
      <c r="K32" s="17">
        <f t="shared" si="41"/>
        <v>0.5168050833333333</v>
      </c>
      <c r="L32" s="17">
        <f t="shared" si="41"/>
        <v>2.7671044166666672</v>
      </c>
      <c r="M32" s="17">
        <f t="shared" si="41"/>
        <v>1.321316666666672E-2</v>
      </c>
    </row>
    <row r="33" spans="1:14" x14ac:dyDescent="0.2">
      <c r="A33" s="15" t="s">
        <v>16</v>
      </c>
      <c r="B33" s="24">
        <f>SUM(B21:B32)</f>
        <v>-8.8817841970012523E-16</v>
      </c>
      <c r="C33" s="24">
        <f t="shared" ref="C33:M33" si="42">SUM(C21:C32)</f>
        <v>0</v>
      </c>
      <c r="D33" s="24">
        <f t="shared" si="42"/>
        <v>0</v>
      </c>
      <c r="E33" s="24">
        <f t="shared" si="42"/>
        <v>0</v>
      </c>
      <c r="F33" s="24">
        <f t="shared" si="42"/>
        <v>7.7715611723760958E-16</v>
      </c>
      <c r="G33" s="24">
        <f t="shared" si="42"/>
        <v>-2.6645352591003757E-14</v>
      </c>
      <c r="H33" s="24">
        <f t="shared" si="42"/>
        <v>0</v>
      </c>
      <c r="I33" s="24">
        <f t="shared" si="42"/>
        <v>-2.2204460492503131E-15</v>
      </c>
      <c r="J33" s="24">
        <f t="shared" si="42"/>
        <v>8.8817841970012523E-15</v>
      </c>
      <c r="K33" s="24">
        <f t="shared" si="42"/>
        <v>0</v>
      </c>
      <c r="L33" s="24">
        <f t="shared" si="42"/>
        <v>4.4408920985006262E-15</v>
      </c>
      <c r="M33" s="24">
        <f t="shared" si="42"/>
        <v>2.7755575615628914E-16</v>
      </c>
    </row>
    <row r="34" spans="1:14" x14ac:dyDescent="0.2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4" x14ac:dyDescent="0.2">
      <c r="B35" s="164" t="s">
        <v>57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</row>
    <row r="36" spans="1:14" x14ac:dyDescent="0.2">
      <c r="A36" s="15" t="s">
        <v>33</v>
      </c>
      <c r="B36" s="6" t="s">
        <v>7</v>
      </c>
      <c r="C36" s="6" t="s">
        <v>8</v>
      </c>
      <c r="D36" s="6" t="s">
        <v>9</v>
      </c>
      <c r="E36" s="6" t="s">
        <v>10</v>
      </c>
      <c r="F36" s="6" t="s">
        <v>11</v>
      </c>
      <c r="G36" s="4" t="s">
        <v>19</v>
      </c>
      <c r="H36" s="2" t="s">
        <v>12</v>
      </c>
      <c r="I36" s="4" t="s">
        <v>13</v>
      </c>
      <c r="J36" s="4" t="s">
        <v>42</v>
      </c>
      <c r="K36" s="4" t="s">
        <v>14</v>
      </c>
      <c r="L36" s="4" t="s">
        <v>17</v>
      </c>
      <c r="M36" s="4" t="s">
        <v>15</v>
      </c>
    </row>
    <row r="37" spans="1:14" x14ac:dyDescent="0.2">
      <c r="A37" s="16">
        <v>41913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4" x14ac:dyDescent="0.2">
      <c r="A38" s="16">
        <v>41944</v>
      </c>
      <c r="B38" s="17">
        <f>B4-B3</f>
        <v>6.6922999999999955E-2</v>
      </c>
      <c r="C38" s="17">
        <f t="shared" ref="C38:M38" si="43">C4-C3</f>
        <v>2.9637999999999991E-2</v>
      </c>
      <c r="D38" s="17">
        <f t="shared" si="43"/>
        <v>0.44274600000000142</v>
      </c>
      <c r="E38" s="17">
        <f t="shared" si="43"/>
        <v>2.0269420000000018</v>
      </c>
      <c r="F38" s="17">
        <f t="shared" si="43"/>
        <v>3.4731000000000012E-2</v>
      </c>
      <c r="G38" s="17">
        <f t="shared" si="43"/>
        <v>2.3047579999999996</v>
      </c>
      <c r="H38" s="17">
        <f t="shared" si="43"/>
        <v>3.2992000000000132E-2</v>
      </c>
      <c r="I38" s="17">
        <f t="shared" si="43"/>
        <v>0.63063800000000025</v>
      </c>
      <c r="J38" s="17">
        <f t="shared" si="43"/>
        <v>0.65649200000000008</v>
      </c>
      <c r="K38" s="17">
        <f t="shared" si="43"/>
        <v>-5.4221999999999992E-2</v>
      </c>
      <c r="L38" s="17">
        <f t="shared" si="43"/>
        <v>1.010459</v>
      </c>
      <c r="M38" s="17">
        <f t="shared" si="43"/>
        <v>9.7876999999999992E-2</v>
      </c>
      <c r="N38" s="20"/>
    </row>
    <row r="39" spans="1:14" x14ac:dyDescent="0.2">
      <c r="A39" s="16">
        <v>41974</v>
      </c>
      <c r="B39" s="17">
        <f t="shared" ref="B39:M48" si="44">B5-B4</f>
        <v>-0.24778800000000001</v>
      </c>
      <c r="C39" s="17">
        <f t="shared" si="44"/>
        <v>-3.964899999999999E-2</v>
      </c>
      <c r="D39" s="17">
        <f t="shared" si="44"/>
        <v>3.03139</v>
      </c>
      <c r="E39" s="17">
        <f t="shared" si="44"/>
        <v>-5.0226790000000001</v>
      </c>
      <c r="F39" s="17">
        <f t="shared" si="44"/>
        <v>0.35950199999999999</v>
      </c>
      <c r="G39" s="17">
        <f t="shared" si="44"/>
        <v>7.3546000000000333E-2</v>
      </c>
      <c r="H39" s="17">
        <f t="shared" si="44"/>
        <v>1.1045569999999998</v>
      </c>
      <c r="I39" s="17">
        <f t="shared" si="44"/>
        <v>-0.56280200000000002</v>
      </c>
      <c r="J39" s="17">
        <f t="shared" si="44"/>
        <v>0.59206599999999998</v>
      </c>
      <c r="K39" s="17">
        <f t="shared" si="44"/>
        <v>-0.31646200000000002</v>
      </c>
      <c r="L39" s="17">
        <f t="shared" si="44"/>
        <v>-0.91764599999999952</v>
      </c>
      <c r="M39" s="17">
        <f t="shared" si="44"/>
        <v>-0.15553100000000009</v>
      </c>
      <c r="N39" s="20"/>
    </row>
    <row r="40" spans="1:14" x14ac:dyDescent="0.2">
      <c r="A40" s="16">
        <v>42005</v>
      </c>
      <c r="B40" s="17">
        <f t="shared" si="44"/>
        <v>0.31484900000000005</v>
      </c>
      <c r="C40" s="17">
        <f t="shared" si="44"/>
        <v>1.3869000000000003E-2</v>
      </c>
      <c r="D40" s="17">
        <f t="shared" si="44"/>
        <v>-1.1953470000000017</v>
      </c>
      <c r="E40" s="17">
        <f t="shared" si="44"/>
        <v>4.3926550000000013</v>
      </c>
      <c r="F40" s="17">
        <f t="shared" si="44"/>
        <v>-0.13046000000000002</v>
      </c>
      <c r="G40" s="17">
        <f t="shared" si="44"/>
        <v>11.850355</v>
      </c>
      <c r="H40" s="17">
        <f t="shared" si="44"/>
        <v>0.37285299999999921</v>
      </c>
      <c r="I40" s="17">
        <f t="shared" si="44"/>
        <v>3.1364670000000001</v>
      </c>
      <c r="J40" s="17">
        <f t="shared" si="44"/>
        <v>-1.5683980000000002</v>
      </c>
      <c r="K40" s="17">
        <f t="shared" si="44"/>
        <v>-0.215223</v>
      </c>
      <c r="L40" s="17">
        <f t="shared" si="44"/>
        <v>3.2489359999999996</v>
      </c>
      <c r="M40" s="17">
        <f t="shared" si="44"/>
        <v>-0.19674299999999995</v>
      </c>
      <c r="N40" s="20"/>
    </row>
    <row r="41" spans="1:14" x14ac:dyDescent="0.2">
      <c r="A41" s="16">
        <v>42036</v>
      </c>
      <c r="B41" s="17">
        <f t="shared" si="44"/>
        <v>0.30791299999999988</v>
      </c>
      <c r="C41" s="17">
        <f t="shared" si="44"/>
        <v>9.7569999999999948E-3</v>
      </c>
      <c r="D41" s="17">
        <f t="shared" si="44"/>
        <v>-2.7030889999999985</v>
      </c>
      <c r="E41" s="17">
        <f t="shared" si="44"/>
        <v>1.1329459999999969</v>
      </c>
      <c r="F41" s="17">
        <f t="shared" si="44"/>
        <v>-0.227411</v>
      </c>
      <c r="G41" s="17">
        <f t="shared" si="44"/>
        <v>-5.4268010000000011</v>
      </c>
      <c r="H41" s="17">
        <f t="shared" si="44"/>
        <v>11.963379</v>
      </c>
      <c r="I41" s="17">
        <f t="shared" si="44"/>
        <v>-0.77795699999999979</v>
      </c>
      <c r="J41" s="17">
        <f t="shared" si="44"/>
        <v>0.97485799999999978</v>
      </c>
      <c r="K41" s="17">
        <f t="shared" si="44"/>
        <v>1.395508</v>
      </c>
      <c r="L41" s="17">
        <f t="shared" si="44"/>
        <v>-3.6482900000000003</v>
      </c>
      <c r="M41" s="17">
        <f t="shared" si="44"/>
        <v>8.9214999999999989E-2</v>
      </c>
      <c r="N41" s="20"/>
    </row>
    <row r="42" spans="1:14" x14ac:dyDescent="0.2">
      <c r="A42" s="16">
        <v>42064</v>
      </c>
      <c r="B42" s="17">
        <f t="shared" si="44"/>
        <v>-0.22065099999999993</v>
      </c>
      <c r="C42" s="17">
        <f t="shared" si="44"/>
        <v>2.7860000000000038E-3</v>
      </c>
      <c r="D42" s="17">
        <f t="shared" si="44"/>
        <v>4.039358</v>
      </c>
      <c r="E42" s="17">
        <f t="shared" si="44"/>
        <v>9.3883559999999981</v>
      </c>
      <c r="F42" s="17">
        <f t="shared" si="44"/>
        <v>3.0005000000000004E-2</v>
      </c>
      <c r="G42" s="17">
        <f t="shared" si="44"/>
        <v>-3.2229019999999995</v>
      </c>
      <c r="H42" s="17">
        <f t="shared" si="44"/>
        <v>6.2318209999999965</v>
      </c>
      <c r="I42" s="17">
        <f t="shared" si="44"/>
        <v>2.188212</v>
      </c>
      <c r="J42" s="17">
        <f t="shared" si="44"/>
        <v>0.89030399999999998</v>
      </c>
      <c r="K42" s="17">
        <f t="shared" si="44"/>
        <v>-0.18293799999999982</v>
      </c>
      <c r="L42" s="17">
        <f t="shared" si="44"/>
        <v>1.2002040000000003</v>
      </c>
      <c r="M42" s="17">
        <f t="shared" si="44"/>
        <v>0.23317100000000002</v>
      </c>
      <c r="N42" s="20"/>
    </row>
    <row r="43" spans="1:14" x14ac:dyDescent="0.2">
      <c r="A43" s="16">
        <v>42095</v>
      </c>
      <c r="B43" s="17">
        <f t="shared" si="44"/>
        <v>0.49656100000000003</v>
      </c>
      <c r="C43" s="17">
        <f t="shared" si="44"/>
        <v>3.5554999999999996E-2</v>
      </c>
      <c r="D43" s="17">
        <f t="shared" si="44"/>
        <v>-2.8212450000000011</v>
      </c>
      <c r="E43" s="17">
        <f t="shared" si="44"/>
        <v>-1.5933569999999975</v>
      </c>
      <c r="F43" s="17">
        <f t="shared" si="44"/>
        <v>0.18166799999999997</v>
      </c>
      <c r="G43" s="17">
        <f t="shared" si="44"/>
        <v>1.7683560000000007</v>
      </c>
      <c r="H43" s="17">
        <f t="shared" si="44"/>
        <v>-1.0577999999995313E-2</v>
      </c>
      <c r="I43" s="17">
        <f t="shared" si="44"/>
        <v>-0.64700700000000033</v>
      </c>
      <c r="J43" s="17">
        <f t="shared" si="44"/>
        <v>0.44870099999999979</v>
      </c>
      <c r="K43" s="17">
        <f t="shared" si="44"/>
        <v>-0.41705900000000007</v>
      </c>
      <c r="L43" s="17">
        <f t="shared" si="44"/>
        <v>0.46860000000000035</v>
      </c>
      <c r="M43" s="17">
        <f t="shared" si="44"/>
        <v>-0.11833899999999997</v>
      </c>
      <c r="N43" s="20"/>
    </row>
    <row r="44" spans="1:14" x14ac:dyDescent="0.2">
      <c r="A44" s="16">
        <v>42125</v>
      </c>
      <c r="B44" s="17">
        <f t="shared" si="44"/>
        <v>-0.42442200000000008</v>
      </c>
      <c r="C44" s="17">
        <f t="shared" si="44"/>
        <v>-1.6749E-2</v>
      </c>
      <c r="D44" s="17">
        <f t="shared" si="44"/>
        <v>1.783100000000104E-2</v>
      </c>
      <c r="E44" s="17">
        <f t="shared" si="44"/>
        <v>10.927764000000003</v>
      </c>
      <c r="F44" s="17">
        <f t="shared" si="44"/>
        <v>0.10126999999999997</v>
      </c>
      <c r="G44" s="17">
        <f t="shared" si="44"/>
        <v>-1.6703660000000013</v>
      </c>
      <c r="H44" s="17">
        <f t="shared" si="44"/>
        <v>-5.5953470000000038</v>
      </c>
      <c r="I44" s="17">
        <f t="shared" si="44"/>
        <v>-0.74696000000000051</v>
      </c>
      <c r="J44" s="17">
        <f t="shared" si="44"/>
        <v>1.0414040000000009</v>
      </c>
      <c r="K44" s="17">
        <f t="shared" si="44"/>
        <v>-0.13309199999999999</v>
      </c>
      <c r="L44" s="17">
        <f t="shared" si="44"/>
        <v>0.36987799999999993</v>
      </c>
      <c r="M44" s="17">
        <f t="shared" si="44"/>
        <v>-5.8620000000000339E-3</v>
      </c>
      <c r="N44" s="20"/>
    </row>
    <row r="45" spans="1:14" x14ac:dyDescent="0.2">
      <c r="A45" s="16">
        <v>42156</v>
      </c>
      <c r="B45" s="17">
        <f t="shared" si="44"/>
        <v>1.4883410000000001</v>
      </c>
      <c r="C45" s="17">
        <f t="shared" si="44"/>
        <v>0.13500499999999999</v>
      </c>
      <c r="D45" s="17">
        <f t="shared" si="44"/>
        <v>-6.0408000000000683E-2</v>
      </c>
      <c r="E45" s="17">
        <f t="shared" si="44"/>
        <v>-12.752414999999999</v>
      </c>
      <c r="F45" s="17">
        <f t="shared" si="44"/>
        <v>1.8815620000000002</v>
      </c>
      <c r="G45" s="17">
        <f t="shared" si="44"/>
        <v>-3.4173539999999996</v>
      </c>
      <c r="H45" s="17">
        <f t="shared" si="44"/>
        <v>-6.7817929999999969</v>
      </c>
      <c r="I45" s="17">
        <f t="shared" si="44"/>
        <v>2.0854290000000004</v>
      </c>
      <c r="J45" s="17">
        <f t="shared" si="44"/>
        <v>-0.11001500000000064</v>
      </c>
      <c r="K45" s="17">
        <f t="shared" si="44"/>
        <v>-0.18242600000000009</v>
      </c>
      <c r="L45" s="17">
        <f t="shared" si="44"/>
        <v>-1.5089079999999999</v>
      </c>
      <c r="M45" s="17">
        <f t="shared" si="44"/>
        <v>-6.6104999999999969E-2</v>
      </c>
      <c r="N45" s="20"/>
    </row>
    <row r="46" spans="1:14" x14ac:dyDescent="0.2">
      <c r="A46" s="16">
        <v>42186</v>
      </c>
      <c r="B46" s="17">
        <f t="shared" si="44"/>
        <v>-0.99225099999999999</v>
      </c>
      <c r="C46" s="17">
        <f t="shared" si="44"/>
        <v>0.23033600000000001</v>
      </c>
      <c r="D46" s="17">
        <f t="shared" si="44"/>
        <v>10.661764999999999</v>
      </c>
      <c r="E46" s="17">
        <f t="shared" si="44"/>
        <v>-7.1468170000000022</v>
      </c>
      <c r="F46" s="17">
        <f t="shared" si="44"/>
        <v>-1.9253720000000001</v>
      </c>
      <c r="G46" s="17">
        <f t="shared" si="44"/>
        <v>3.2631060000000005</v>
      </c>
      <c r="H46" s="17">
        <f t="shared" si="44"/>
        <v>-7.292584999999999</v>
      </c>
      <c r="I46" s="17">
        <f t="shared" si="44"/>
        <v>-5.1955460000000002</v>
      </c>
      <c r="J46" s="17">
        <f t="shared" si="44"/>
        <v>0.37840400000000063</v>
      </c>
      <c r="K46" s="17">
        <f t="shared" si="44"/>
        <v>0.15180800000000005</v>
      </c>
      <c r="L46" s="17">
        <f t="shared" si="44"/>
        <v>-0.22461200000000048</v>
      </c>
      <c r="M46" s="17">
        <f t="shared" si="44"/>
        <v>-3.4306000000000059E-2</v>
      </c>
      <c r="N46" s="20"/>
    </row>
    <row r="47" spans="1:14" x14ac:dyDescent="0.2">
      <c r="A47" s="16">
        <v>42217</v>
      </c>
      <c r="B47" s="17">
        <f t="shared" si="44"/>
        <v>-0.1013440000000001</v>
      </c>
      <c r="C47" s="17">
        <f t="shared" si="44"/>
        <v>-3.6611000000000005E-2</v>
      </c>
      <c r="D47" s="17">
        <f t="shared" si="44"/>
        <v>-11.006906999999998</v>
      </c>
      <c r="E47" s="17">
        <f t="shared" si="44"/>
        <v>38.031544999999994</v>
      </c>
      <c r="F47" s="17">
        <f t="shared" si="44"/>
        <v>9.7646000000000066E-2</v>
      </c>
      <c r="G47" s="17">
        <f t="shared" si="44"/>
        <v>-1.8994180000000007</v>
      </c>
      <c r="H47" s="17">
        <f t="shared" si="44"/>
        <v>9.8670439999999999</v>
      </c>
      <c r="I47" s="17">
        <f t="shared" si="44"/>
        <v>-1.7868759999999999</v>
      </c>
      <c r="J47" s="17">
        <f t="shared" si="44"/>
        <v>-1.4346110000000003</v>
      </c>
      <c r="K47" s="17">
        <f t="shared" si="44"/>
        <v>1.0111079999999999</v>
      </c>
      <c r="L47" s="17">
        <f t="shared" si="44"/>
        <v>0.74074500000000043</v>
      </c>
      <c r="M47" s="17">
        <f t="shared" si="44"/>
        <v>-7.8057999999999961E-2</v>
      </c>
      <c r="N47" s="20"/>
    </row>
    <row r="48" spans="1:14" x14ac:dyDescent="0.2">
      <c r="A48" s="16">
        <v>42248</v>
      </c>
      <c r="B48" s="17">
        <f t="shared" si="44"/>
        <v>0.69004900000000013</v>
      </c>
      <c r="C48" s="17">
        <f t="shared" si="44"/>
        <v>8.2042000000000004E-2</v>
      </c>
      <c r="D48" s="17">
        <f t="shared" si="44"/>
        <v>1.856636</v>
      </c>
      <c r="E48" s="17">
        <f t="shared" si="44"/>
        <v>-12.70899</v>
      </c>
      <c r="F48" s="17">
        <f t="shared" si="44"/>
        <v>-0.23612100000000008</v>
      </c>
      <c r="G48" s="17">
        <f t="shared" si="44"/>
        <v>-0.76325299999999885</v>
      </c>
      <c r="H48" s="17">
        <f t="shared" si="44"/>
        <v>-1.5459610000000019</v>
      </c>
      <c r="I48" s="17">
        <f t="shared" si="44"/>
        <v>3.695821</v>
      </c>
      <c r="J48" s="17">
        <f t="shared" si="44"/>
        <v>-0.69505600000000012</v>
      </c>
      <c r="K48" s="17">
        <f t="shared" si="44"/>
        <v>-0.33789199999999986</v>
      </c>
      <c r="L48" s="17">
        <f t="shared" si="44"/>
        <v>3.1054539999999999</v>
      </c>
      <c r="M48" s="17">
        <f t="shared" si="44"/>
        <v>0.16440900000000003</v>
      </c>
      <c r="N48" s="20"/>
    </row>
    <row r="49" spans="1:29" x14ac:dyDescent="0.2">
      <c r="A49" s="15" t="s">
        <v>16</v>
      </c>
      <c r="B49" s="17">
        <f>SUM(B37:B48)</f>
        <v>1.37818</v>
      </c>
      <c r="H49" s="19"/>
      <c r="I49" s="19"/>
      <c r="J49" s="19"/>
      <c r="L49" s="21"/>
      <c r="M49" s="20"/>
      <c r="N49" s="20"/>
    </row>
    <row r="50" spans="1:29" x14ac:dyDescent="0.2">
      <c r="H50" s="19"/>
      <c r="I50" s="19"/>
      <c r="J50" s="19"/>
      <c r="L50" s="21"/>
      <c r="M50" s="20"/>
      <c r="N50" s="20"/>
    </row>
    <row r="51" spans="1:29" x14ac:dyDescent="0.2">
      <c r="H51" s="19"/>
      <c r="I51" s="19"/>
      <c r="J51" s="19"/>
      <c r="L51" s="21"/>
    </row>
    <row r="52" spans="1:29" x14ac:dyDescent="0.2">
      <c r="H52" s="19"/>
      <c r="I52" s="19"/>
      <c r="J52" s="19"/>
    </row>
    <row r="53" spans="1:29" x14ac:dyDescent="0.2">
      <c r="A53" s="26" t="s">
        <v>60</v>
      </c>
    </row>
    <row r="54" spans="1:29" ht="25.5" x14ac:dyDescent="0.2">
      <c r="A54" s="1" t="s">
        <v>49</v>
      </c>
      <c r="B54" s="6" t="s">
        <v>7</v>
      </c>
      <c r="C54" s="6" t="s">
        <v>8</v>
      </c>
      <c r="D54" s="6" t="s">
        <v>9</v>
      </c>
      <c r="E54" s="6" t="s">
        <v>10</v>
      </c>
      <c r="F54" s="6" t="s">
        <v>11</v>
      </c>
      <c r="G54" s="4" t="s">
        <v>19</v>
      </c>
      <c r="H54" s="2" t="s">
        <v>12</v>
      </c>
      <c r="I54" s="4" t="s">
        <v>13</v>
      </c>
      <c r="J54" s="4" t="s">
        <v>42</v>
      </c>
      <c r="K54" s="4" t="s">
        <v>14</v>
      </c>
      <c r="L54" s="4" t="s">
        <v>17</v>
      </c>
      <c r="M54" s="4" t="s">
        <v>15</v>
      </c>
      <c r="N54" s="4" t="s">
        <v>16</v>
      </c>
      <c r="P54" s="1" t="s">
        <v>61</v>
      </c>
      <c r="Q54" s="6" t="s">
        <v>7</v>
      </c>
      <c r="R54" s="6" t="s">
        <v>8</v>
      </c>
      <c r="S54" s="6" t="s">
        <v>9</v>
      </c>
      <c r="T54" s="6" t="s">
        <v>10</v>
      </c>
      <c r="U54" s="6" t="s">
        <v>11</v>
      </c>
      <c r="V54" s="4" t="s">
        <v>19</v>
      </c>
      <c r="W54" s="2" t="s">
        <v>12</v>
      </c>
      <c r="X54" s="4" t="s">
        <v>13</v>
      </c>
      <c r="Y54" s="4" t="s">
        <v>42</v>
      </c>
      <c r="Z54" s="4" t="s">
        <v>14</v>
      </c>
      <c r="AA54" s="4" t="s">
        <v>17</v>
      </c>
      <c r="AB54" s="4" t="s">
        <v>15</v>
      </c>
      <c r="AC54" s="4" t="s">
        <v>16</v>
      </c>
    </row>
    <row r="55" spans="1:29" x14ac:dyDescent="0.2">
      <c r="A55" s="4" t="s">
        <v>21</v>
      </c>
      <c r="B55" s="22">
        <f>Q55/1024</f>
        <v>60.175637293338646</v>
      </c>
      <c r="C55" s="22">
        <f t="shared" ref="C55:C66" si="45">R55/1024</f>
        <v>15.555029655445605</v>
      </c>
      <c r="D55" s="22">
        <f t="shared" ref="D55:D66" si="46">S55/1024</f>
        <v>6.4447395797369529</v>
      </c>
      <c r="E55" s="22">
        <f t="shared" ref="E55:E66" si="47">T55/1024</f>
        <v>217.05821095345118</v>
      </c>
      <c r="F55" s="22">
        <f t="shared" ref="F55:F66" si="48">U55/1024</f>
        <v>0.76798494113154392</v>
      </c>
      <c r="G55" s="22">
        <f t="shared" ref="G55:G66" si="49">V55/1024</f>
        <v>199.87441831077473</v>
      </c>
      <c r="H55" s="22">
        <f t="shared" ref="H55:H66" si="50">W55/1024</f>
        <v>250.5823122887744</v>
      </c>
      <c r="I55" s="22">
        <f t="shared" ref="I55:I66" si="51">X55/1024</f>
        <v>13.292428259761349</v>
      </c>
      <c r="J55" s="22">
        <f t="shared" ref="J55:J66" si="52">Y55/1024</f>
        <v>64.256268885874221</v>
      </c>
      <c r="K55" s="22">
        <f t="shared" ref="K55:K66" si="53">Z55/1024</f>
        <v>1.6403368928649706</v>
      </c>
      <c r="L55" s="22">
        <f t="shared" ref="L55:L66" si="54">AA55/1024</f>
        <v>24.907354913716503</v>
      </c>
      <c r="M55" s="22">
        <f t="shared" ref="M55:M66" si="55">AB55/1024</f>
        <v>0.16396157074541406</v>
      </c>
      <c r="N55" s="22">
        <f t="shared" ref="N55:N67" si="56">SUM(B55:M55)</f>
        <v>854.71868354561548</v>
      </c>
      <c r="P55" s="4" t="s">
        <v>21</v>
      </c>
      <c r="Q55" s="7">
        <v>61619.852588378773</v>
      </c>
      <c r="R55" s="7">
        <v>15928.350367176299</v>
      </c>
      <c r="S55" s="7">
        <v>6599.4133296506398</v>
      </c>
      <c r="T55" s="7">
        <v>222267.60801633401</v>
      </c>
      <c r="U55" s="7">
        <v>786.41657971870097</v>
      </c>
      <c r="V55" s="7">
        <v>204671.40435023332</v>
      </c>
      <c r="W55" s="7">
        <v>256596.28778370499</v>
      </c>
      <c r="X55" s="7">
        <v>13611.446537995622</v>
      </c>
      <c r="Y55" s="7">
        <v>65798.419339135202</v>
      </c>
      <c r="Z55" s="7">
        <v>1679.7049782937299</v>
      </c>
      <c r="AA55" s="7">
        <v>25505.131431645699</v>
      </c>
      <c r="AB55" s="7">
        <v>167.896648443304</v>
      </c>
      <c r="AC55" s="7">
        <f t="shared" ref="AC55:AC66" si="57">SUM(Q55:AB55)</f>
        <v>875231.93195071025</v>
      </c>
    </row>
    <row r="56" spans="1:29" x14ac:dyDescent="0.2">
      <c r="A56" s="4" t="s">
        <v>22</v>
      </c>
      <c r="B56" s="22">
        <f t="shared" ref="B56:B66" si="58">Q56/1024</f>
        <v>89.520239978583845</v>
      </c>
      <c r="C56" s="22">
        <f t="shared" si="45"/>
        <v>9.433874043621465</v>
      </c>
      <c r="D56" s="22">
        <f t="shared" si="46"/>
        <v>6.1182715712420706</v>
      </c>
      <c r="E56" s="22">
        <f t="shared" si="47"/>
        <v>168.49807062625391</v>
      </c>
      <c r="F56" s="22">
        <f t="shared" si="48"/>
        <v>1.8373222345335254</v>
      </c>
      <c r="G56" s="22">
        <f t="shared" si="49"/>
        <v>186.00238478637834</v>
      </c>
      <c r="H56" s="22">
        <f t="shared" si="50"/>
        <v>272.65929992234766</v>
      </c>
      <c r="I56" s="22">
        <f t="shared" si="51"/>
        <v>15.849210041947922</v>
      </c>
      <c r="J56" s="22">
        <f t="shared" si="52"/>
        <v>82.6847356164253</v>
      </c>
      <c r="K56" s="22">
        <f t="shared" si="53"/>
        <v>2.3643736016429102</v>
      </c>
      <c r="L56" s="22">
        <f t="shared" si="54"/>
        <v>16.89717015010039</v>
      </c>
      <c r="M56" s="22">
        <f t="shared" si="55"/>
        <v>0.17292508809350685</v>
      </c>
      <c r="N56" s="22">
        <f t="shared" si="56"/>
        <v>852.0378776611708</v>
      </c>
      <c r="P56" s="4" t="s">
        <v>22</v>
      </c>
      <c r="Q56" s="7">
        <v>91668.725738069857</v>
      </c>
      <c r="R56" s="7">
        <v>9660.2870206683801</v>
      </c>
      <c r="S56" s="7">
        <v>6265.1100889518802</v>
      </c>
      <c r="T56" s="7">
        <v>172542.024321284</v>
      </c>
      <c r="U56" s="7">
        <v>1881.41796816233</v>
      </c>
      <c r="V56" s="7">
        <v>190466.44202125142</v>
      </c>
      <c r="W56" s="7">
        <v>279203.123120484</v>
      </c>
      <c r="X56" s="7">
        <v>16229.591082954672</v>
      </c>
      <c r="Y56" s="7">
        <v>84669.169271219507</v>
      </c>
      <c r="Z56" s="7">
        <v>2421.1185680823401</v>
      </c>
      <c r="AA56" s="7">
        <v>17302.702233702799</v>
      </c>
      <c r="AB56" s="7">
        <v>177.07529020775101</v>
      </c>
      <c r="AC56" s="7">
        <f t="shared" si="57"/>
        <v>872486.7867250389</v>
      </c>
    </row>
    <row r="57" spans="1:29" x14ac:dyDescent="0.2">
      <c r="A57" s="4" t="s">
        <v>23</v>
      </c>
      <c r="B57" s="22">
        <f t="shared" si="58"/>
        <v>60.157172758353077</v>
      </c>
      <c r="C57" s="22">
        <f t="shared" si="45"/>
        <v>1.8085883858811913</v>
      </c>
      <c r="D57" s="22">
        <f t="shared" si="46"/>
        <v>7.0459561036359375</v>
      </c>
      <c r="E57" s="22">
        <f t="shared" si="47"/>
        <v>116.50475685982227</v>
      </c>
      <c r="F57" s="22">
        <f t="shared" si="48"/>
        <v>0.85442777080425003</v>
      </c>
      <c r="G57" s="22">
        <f t="shared" si="49"/>
        <v>118.23898047484272</v>
      </c>
      <c r="H57" s="22">
        <f t="shared" si="50"/>
        <v>375.7914129811162</v>
      </c>
      <c r="I57" s="22">
        <f t="shared" si="51"/>
        <v>10.69382543430217</v>
      </c>
      <c r="J57" s="22">
        <f t="shared" si="52"/>
        <v>152.66672534085839</v>
      </c>
      <c r="K57" s="22">
        <f t="shared" si="53"/>
        <v>0.82498616145403414</v>
      </c>
      <c r="L57" s="22">
        <f t="shared" si="54"/>
        <v>18.614254659483692</v>
      </c>
      <c r="M57" s="22">
        <f t="shared" si="55"/>
        <v>0.14133312781450488</v>
      </c>
      <c r="N57" s="22">
        <f t="shared" si="56"/>
        <v>863.34242005836848</v>
      </c>
      <c r="P57" s="4" t="s">
        <v>23</v>
      </c>
      <c r="Q57" s="7">
        <v>61600.944904553551</v>
      </c>
      <c r="R57" s="7">
        <v>1851.9945071423399</v>
      </c>
      <c r="S57" s="7">
        <v>7215.0590501232</v>
      </c>
      <c r="T57" s="7">
        <v>119300.871024458</v>
      </c>
      <c r="U57" s="7">
        <v>874.93403730355203</v>
      </c>
      <c r="V57" s="7">
        <v>121076.71600623894</v>
      </c>
      <c r="W57" s="7">
        <v>384810.40689266298</v>
      </c>
      <c r="X57" s="7">
        <v>10950.477244725422</v>
      </c>
      <c r="Y57" s="7">
        <v>156330.72674903899</v>
      </c>
      <c r="Z57" s="7">
        <v>844.78582932893096</v>
      </c>
      <c r="AA57" s="7">
        <v>19060.9967713113</v>
      </c>
      <c r="AB57" s="7">
        <v>144.725122882053</v>
      </c>
      <c r="AC57" s="7">
        <f t="shared" si="57"/>
        <v>884062.63813976932</v>
      </c>
    </row>
    <row r="58" spans="1:29" x14ac:dyDescent="0.2">
      <c r="A58" s="4" t="s">
        <v>24</v>
      </c>
      <c r="B58" s="22">
        <f t="shared" si="58"/>
        <v>61.576160828885676</v>
      </c>
      <c r="C58" s="22">
        <f t="shared" si="45"/>
        <v>4.6610950467147561</v>
      </c>
      <c r="D58" s="22">
        <f t="shared" si="46"/>
        <v>6.8882271226257128</v>
      </c>
      <c r="E58" s="22">
        <f t="shared" si="47"/>
        <v>145.95855033826368</v>
      </c>
      <c r="F58" s="22">
        <f t="shared" si="48"/>
        <v>1.3810603198617091</v>
      </c>
      <c r="G58" s="22">
        <f t="shared" si="49"/>
        <v>141.79972632509816</v>
      </c>
      <c r="H58" s="22">
        <f t="shared" si="50"/>
        <v>481.7564165146299</v>
      </c>
      <c r="I58" s="22">
        <f t="shared" si="51"/>
        <v>17.516801700797199</v>
      </c>
      <c r="J58" s="22">
        <f t="shared" si="52"/>
        <v>78.760567742285261</v>
      </c>
      <c r="K58" s="22">
        <f t="shared" si="53"/>
        <v>1.8402897003461425</v>
      </c>
      <c r="L58" s="22">
        <f t="shared" si="54"/>
        <v>26.466350795226369</v>
      </c>
      <c r="M58" s="22">
        <f t="shared" si="55"/>
        <v>0.11330459570672168</v>
      </c>
      <c r="N58" s="22">
        <f t="shared" si="56"/>
        <v>968.71855103044129</v>
      </c>
      <c r="P58" s="4" t="s">
        <v>24</v>
      </c>
      <c r="Q58" s="7">
        <v>63053.988688778933</v>
      </c>
      <c r="R58" s="7">
        <v>4772.9613278359102</v>
      </c>
      <c r="S58" s="7">
        <v>7053.5445735687299</v>
      </c>
      <c r="T58" s="7">
        <v>149461.55554638201</v>
      </c>
      <c r="U58" s="7">
        <v>1414.2057675383901</v>
      </c>
      <c r="V58" s="7">
        <v>145202.91975690052</v>
      </c>
      <c r="W58" s="7">
        <v>493318.57051098102</v>
      </c>
      <c r="X58" s="7">
        <v>17937.204941616332</v>
      </c>
      <c r="Y58" s="7">
        <v>80650.821368100107</v>
      </c>
      <c r="Z58" s="7">
        <v>1884.4566531544499</v>
      </c>
      <c r="AA58" s="7">
        <v>27101.543214311801</v>
      </c>
      <c r="AB58" s="7">
        <v>116.023906003683</v>
      </c>
      <c r="AC58" s="7">
        <f t="shared" si="57"/>
        <v>991967.79625517188</v>
      </c>
    </row>
    <row r="59" spans="1:29" x14ac:dyDescent="0.2">
      <c r="A59" s="4" t="s">
        <v>25</v>
      </c>
      <c r="B59" s="22">
        <f t="shared" si="58"/>
        <v>105.73550765913735</v>
      </c>
      <c r="C59" s="22">
        <f t="shared" si="45"/>
        <v>12.340828612554102</v>
      </c>
      <c r="D59" s="22">
        <f t="shared" si="46"/>
        <v>7.087421878636631</v>
      </c>
      <c r="E59" s="22">
        <f t="shared" si="47"/>
        <v>180.79332097134082</v>
      </c>
      <c r="F59" s="22">
        <f t="shared" si="48"/>
        <v>0.88233983989630271</v>
      </c>
      <c r="G59" s="22">
        <f t="shared" si="49"/>
        <v>129.98543991782029</v>
      </c>
      <c r="H59" s="22">
        <f t="shared" si="50"/>
        <v>469.03304221526662</v>
      </c>
      <c r="I59" s="22">
        <f t="shared" si="51"/>
        <v>26.27861844857123</v>
      </c>
      <c r="J59" s="22">
        <f t="shared" si="52"/>
        <v>177.53118397319824</v>
      </c>
      <c r="K59" s="22">
        <f t="shared" si="53"/>
        <v>1.377265108423662</v>
      </c>
      <c r="L59" s="22">
        <f t="shared" si="54"/>
        <v>20.221014002372559</v>
      </c>
      <c r="M59" s="22">
        <f t="shared" si="55"/>
        <v>0.14027353610072169</v>
      </c>
      <c r="N59" s="22">
        <f t="shared" si="56"/>
        <v>1131.4062561633186</v>
      </c>
      <c r="P59" s="4" t="s">
        <v>25</v>
      </c>
      <c r="Q59" s="7">
        <v>108273.15984295665</v>
      </c>
      <c r="R59" s="7">
        <v>12637.0084992554</v>
      </c>
      <c r="S59" s="7">
        <v>7257.5200037239101</v>
      </c>
      <c r="T59" s="7">
        <v>185132.360674653</v>
      </c>
      <c r="U59" s="7">
        <v>903.51599605381398</v>
      </c>
      <c r="V59" s="7">
        <v>133105.09047584797</v>
      </c>
      <c r="W59" s="7">
        <v>480289.83522843302</v>
      </c>
      <c r="X59" s="7">
        <v>26909.305291336939</v>
      </c>
      <c r="Y59" s="7">
        <v>181791.932388555</v>
      </c>
      <c r="Z59" s="7">
        <v>1410.3194710258299</v>
      </c>
      <c r="AA59" s="7">
        <v>20706.318338429501</v>
      </c>
      <c r="AB59" s="7">
        <v>143.64010096713901</v>
      </c>
      <c r="AC59" s="7">
        <f t="shared" si="57"/>
        <v>1158560.0063112383</v>
      </c>
    </row>
    <row r="60" spans="1:29" x14ac:dyDescent="0.2">
      <c r="A60" s="4" t="s">
        <v>26</v>
      </c>
      <c r="B60" s="22">
        <f t="shared" si="58"/>
        <v>90.876859871296631</v>
      </c>
      <c r="C60" s="22">
        <f t="shared" si="45"/>
        <v>3.3620390883706834</v>
      </c>
      <c r="D60" s="22">
        <f t="shared" si="46"/>
        <v>8.892256192810235</v>
      </c>
      <c r="E60" s="22">
        <f t="shared" si="47"/>
        <v>201.85604135764549</v>
      </c>
      <c r="F60" s="22">
        <f t="shared" si="48"/>
        <v>0.70122470075602827</v>
      </c>
      <c r="G60" s="22">
        <f t="shared" si="49"/>
        <v>136.70915859313396</v>
      </c>
      <c r="H60" s="22">
        <f t="shared" si="50"/>
        <v>476.25520319987208</v>
      </c>
      <c r="I60" s="22">
        <f t="shared" si="51"/>
        <v>20.79127833616436</v>
      </c>
      <c r="J60" s="22">
        <f t="shared" si="52"/>
        <v>76.310230742966212</v>
      </c>
      <c r="K60" s="22">
        <f t="shared" si="53"/>
        <v>1.5347299219192774</v>
      </c>
      <c r="L60" s="22">
        <f t="shared" si="54"/>
        <v>25.742799404821191</v>
      </c>
      <c r="M60" s="22">
        <f t="shared" si="55"/>
        <v>0.17495364921433007</v>
      </c>
      <c r="N60" s="22">
        <f t="shared" si="56"/>
        <v>1043.2067750589706</v>
      </c>
      <c r="P60" s="4" t="s">
        <v>26</v>
      </c>
      <c r="Q60" s="7">
        <v>93057.90450820775</v>
      </c>
      <c r="R60" s="7">
        <v>3442.7280264915798</v>
      </c>
      <c r="S60" s="7">
        <v>9105.6703414376807</v>
      </c>
      <c r="T60" s="7">
        <v>206700.58635022899</v>
      </c>
      <c r="U60" s="7">
        <v>718.05409357417295</v>
      </c>
      <c r="V60" s="7">
        <v>139990.17839936918</v>
      </c>
      <c r="W60" s="7">
        <v>487685.32807666901</v>
      </c>
      <c r="X60" s="7">
        <v>21290.269016232305</v>
      </c>
      <c r="Y60" s="7">
        <v>78141.676280797401</v>
      </c>
      <c r="Z60" s="7">
        <v>1571.56344004534</v>
      </c>
      <c r="AA60" s="7">
        <v>26360.6265905369</v>
      </c>
      <c r="AB60" s="7">
        <v>179.15253679547399</v>
      </c>
      <c r="AC60" s="7">
        <f t="shared" si="57"/>
        <v>1068243.7376603859</v>
      </c>
    </row>
    <row r="61" spans="1:29" x14ac:dyDescent="0.2">
      <c r="A61" s="4" t="s">
        <v>27</v>
      </c>
      <c r="B61" s="22">
        <f t="shared" si="58"/>
        <v>94.327351355269229</v>
      </c>
      <c r="C61" s="22">
        <f t="shared" si="45"/>
        <v>12.412393257321973</v>
      </c>
      <c r="D61" s="22">
        <f t="shared" si="46"/>
        <v>7.2264561143274415</v>
      </c>
      <c r="E61" s="22">
        <f t="shared" si="47"/>
        <v>143.81552570724122</v>
      </c>
      <c r="F61" s="22">
        <f t="shared" si="48"/>
        <v>1.5111451564734961</v>
      </c>
      <c r="G61" s="22">
        <f t="shared" si="49"/>
        <v>137.98399745615015</v>
      </c>
      <c r="H61" s="22">
        <f t="shared" si="50"/>
        <v>377.40010122728319</v>
      </c>
      <c r="I61" s="22">
        <f t="shared" si="51"/>
        <v>27.886066443523241</v>
      </c>
      <c r="J61" s="22">
        <f t="shared" si="52"/>
        <v>80.105033689700491</v>
      </c>
      <c r="K61" s="22">
        <f t="shared" si="53"/>
        <v>1.974537913415586</v>
      </c>
      <c r="L61" s="22">
        <f t="shared" si="54"/>
        <v>25.232724928721776</v>
      </c>
      <c r="M61" s="22">
        <f t="shared" si="55"/>
        <v>0.13581808792059669</v>
      </c>
      <c r="N61" s="22">
        <f t="shared" si="56"/>
        <v>910.01115133734822</v>
      </c>
      <c r="P61" s="4" t="s">
        <v>27</v>
      </c>
      <c r="Q61" s="7">
        <v>96591.207787795691</v>
      </c>
      <c r="R61" s="7">
        <v>12710.290695497701</v>
      </c>
      <c r="S61" s="7">
        <v>7399.8910610713001</v>
      </c>
      <c r="T61" s="7">
        <v>147267.09832421501</v>
      </c>
      <c r="U61" s="7">
        <v>1547.41264022886</v>
      </c>
      <c r="V61" s="7">
        <v>141295.61339509775</v>
      </c>
      <c r="W61" s="7">
        <v>386457.70365673798</v>
      </c>
      <c r="X61" s="7">
        <v>28555.332038167799</v>
      </c>
      <c r="Y61" s="7">
        <v>82027.554498253303</v>
      </c>
      <c r="Z61" s="7">
        <v>2021.9268233375601</v>
      </c>
      <c r="AA61" s="7">
        <v>25838.310327011099</v>
      </c>
      <c r="AB61" s="7">
        <v>139.07772203069101</v>
      </c>
      <c r="AC61" s="7">
        <f t="shared" si="57"/>
        <v>931851.41896944458</v>
      </c>
    </row>
    <row r="62" spans="1:29" x14ac:dyDescent="0.2">
      <c r="A62" s="4" t="s">
        <v>28</v>
      </c>
      <c r="B62" s="22">
        <f t="shared" si="58"/>
        <v>77.130596288003233</v>
      </c>
      <c r="C62" s="22">
        <f t="shared" si="45"/>
        <v>50.809734195793652</v>
      </c>
      <c r="D62" s="22">
        <f t="shared" si="46"/>
        <v>8.5133114269392482</v>
      </c>
      <c r="E62" s="22">
        <f t="shared" si="47"/>
        <v>172.50934534813183</v>
      </c>
      <c r="F62" s="22">
        <f t="shared" si="48"/>
        <v>1.1341900076777149</v>
      </c>
      <c r="G62" s="22">
        <f t="shared" si="49"/>
        <v>158.5640311588686</v>
      </c>
      <c r="H62" s="22">
        <f t="shared" si="50"/>
        <v>362.84849629297656</v>
      </c>
      <c r="I62" s="22">
        <f t="shared" si="51"/>
        <v>15.425073213890666</v>
      </c>
      <c r="J62" s="22">
        <f t="shared" si="52"/>
        <v>91.066950330750785</v>
      </c>
      <c r="K62" s="22">
        <f t="shared" si="53"/>
        <v>1.7254912283560742</v>
      </c>
      <c r="L62" s="22">
        <f t="shared" si="54"/>
        <v>39.459596903709958</v>
      </c>
      <c r="M62" s="22">
        <f t="shared" si="55"/>
        <v>0.14551860790379492</v>
      </c>
      <c r="N62" s="22">
        <f t="shared" si="56"/>
        <v>979.33233500300207</v>
      </c>
      <c r="P62" s="4" t="s">
        <v>28</v>
      </c>
      <c r="Q62" s="7">
        <v>78981.73059891531</v>
      </c>
      <c r="R62" s="7">
        <v>52029.1678164927</v>
      </c>
      <c r="S62" s="7">
        <v>8717.6309011857902</v>
      </c>
      <c r="T62" s="7">
        <v>176649.56963648699</v>
      </c>
      <c r="U62" s="7">
        <v>1161.4105678619801</v>
      </c>
      <c r="V62" s="7">
        <v>162369.56790668145</v>
      </c>
      <c r="W62" s="7">
        <v>371556.860204008</v>
      </c>
      <c r="X62" s="7">
        <v>15795.274971024042</v>
      </c>
      <c r="Y62" s="7">
        <v>93252.557138688804</v>
      </c>
      <c r="Z62" s="7">
        <v>1766.9030178366199</v>
      </c>
      <c r="AA62" s="7">
        <v>40406.627229398997</v>
      </c>
      <c r="AB62" s="7">
        <v>149.011054493486</v>
      </c>
      <c r="AC62" s="7">
        <f t="shared" si="57"/>
        <v>1002836.3110430741</v>
      </c>
    </row>
    <row r="63" spans="1:29" x14ac:dyDescent="0.2">
      <c r="A63" s="4" t="s">
        <v>29</v>
      </c>
      <c r="B63" s="22">
        <f t="shared" si="58"/>
        <v>190.24465207884327</v>
      </c>
      <c r="C63" s="22">
        <f t="shared" si="45"/>
        <v>35.652026399917283</v>
      </c>
      <c r="D63" s="22">
        <f t="shared" si="46"/>
        <v>7.9414866919460056</v>
      </c>
      <c r="E63" s="22">
        <f t="shared" si="47"/>
        <v>170.51886524108301</v>
      </c>
      <c r="F63" s="22">
        <f t="shared" si="48"/>
        <v>1.3295952562648339</v>
      </c>
      <c r="G63" s="22">
        <f t="shared" si="49"/>
        <v>168.90121504590391</v>
      </c>
      <c r="H63" s="22">
        <f t="shared" si="50"/>
        <v>339.83456076128709</v>
      </c>
      <c r="I63" s="22">
        <f t="shared" si="51"/>
        <v>16.921673099273896</v>
      </c>
      <c r="J63" s="22">
        <f t="shared" si="52"/>
        <v>126.54441382704101</v>
      </c>
      <c r="K63" s="22">
        <f t="shared" si="53"/>
        <v>2.0928107136369336</v>
      </c>
      <c r="L63" s="22">
        <f t="shared" si="54"/>
        <v>23.256690950030958</v>
      </c>
      <c r="M63" s="22">
        <f t="shared" si="55"/>
        <v>0.14727640666842481</v>
      </c>
      <c r="N63" s="22">
        <f t="shared" si="56"/>
        <v>1083.3852664718966</v>
      </c>
      <c r="P63" s="4" t="s">
        <v>29</v>
      </c>
      <c r="Q63" s="7">
        <v>194810.52372873551</v>
      </c>
      <c r="R63" s="7">
        <v>36507.675033515297</v>
      </c>
      <c r="S63" s="7">
        <v>8132.0823725527098</v>
      </c>
      <c r="T63" s="7">
        <v>174611.318006869</v>
      </c>
      <c r="U63" s="7">
        <v>1361.5055424151899</v>
      </c>
      <c r="V63" s="7">
        <v>172954.8442070056</v>
      </c>
      <c r="W63" s="7">
        <v>347990.59021955798</v>
      </c>
      <c r="X63" s="7">
        <v>17327.793253656469</v>
      </c>
      <c r="Y63" s="7">
        <v>129581.47975889</v>
      </c>
      <c r="Z63" s="7">
        <v>2143.03817076422</v>
      </c>
      <c r="AA63" s="7">
        <v>23814.851532831701</v>
      </c>
      <c r="AB63" s="7">
        <v>150.81104042846701</v>
      </c>
      <c r="AC63" s="7">
        <f t="shared" si="57"/>
        <v>1109386.5128672221</v>
      </c>
    </row>
    <row r="64" spans="1:29" x14ac:dyDescent="0.2">
      <c r="A64" s="4" t="s">
        <v>30</v>
      </c>
      <c r="B64" s="22">
        <f t="shared" si="58"/>
        <v>113.39995079776025</v>
      </c>
      <c r="C64" s="22">
        <f t="shared" si="45"/>
        <v>21.725217602883202</v>
      </c>
      <c r="D64" s="22">
        <f t="shared" si="46"/>
        <v>10.998553612424024</v>
      </c>
      <c r="E64" s="22">
        <f t="shared" si="47"/>
        <v>193.01407190262793</v>
      </c>
      <c r="F64" s="22">
        <f t="shared" si="48"/>
        <v>2.1763863732485254</v>
      </c>
      <c r="G64" s="22">
        <f t="shared" si="49"/>
        <v>165.15721670282267</v>
      </c>
      <c r="H64" s="22">
        <f t="shared" si="50"/>
        <v>149.41118604477344</v>
      </c>
      <c r="I64" s="22">
        <f t="shared" si="51"/>
        <v>14.368889746711776</v>
      </c>
      <c r="J64" s="22">
        <f t="shared" si="52"/>
        <v>95.990539789086128</v>
      </c>
      <c r="K64" s="22">
        <f t="shared" si="53"/>
        <v>1.2636500583075683</v>
      </c>
      <c r="L64" s="22">
        <f t="shared" si="54"/>
        <v>23.017983594368065</v>
      </c>
      <c r="M64" s="22">
        <f t="shared" si="55"/>
        <v>0.13821832259691211</v>
      </c>
      <c r="N64" s="22">
        <f t="shared" si="56"/>
        <v>790.66186454761055</v>
      </c>
      <c r="P64" s="4" t="s">
        <v>30</v>
      </c>
      <c r="Q64" s="7">
        <v>116121.5496169065</v>
      </c>
      <c r="R64" s="7">
        <v>22246.622825352399</v>
      </c>
      <c r="S64" s="7">
        <v>11262.5188991222</v>
      </c>
      <c r="T64" s="7">
        <v>197646.409628291</v>
      </c>
      <c r="U64" s="7">
        <v>2228.61964620649</v>
      </c>
      <c r="V64" s="7">
        <v>169120.98990369041</v>
      </c>
      <c r="W64" s="7">
        <v>152997.05450984801</v>
      </c>
      <c r="X64" s="7">
        <v>14713.743100632859</v>
      </c>
      <c r="Y64" s="7">
        <v>98294.312744024195</v>
      </c>
      <c r="Z64" s="7">
        <v>1293.9776597069499</v>
      </c>
      <c r="AA64" s="7">
        <v>23570.415200632899</v>
      </c>
      <c r="AB64" s="7">
        <v>141.535562339238</v>
      </c>
      <c r="AC64" s="7">
        <f t="shared" si="57"/>
        <v>809637.7492967532</v>
      </c>
    </row>
    <row r="65" spans="1:29" x14ac:dyDescent="0.2">
      <c r="A65" s="4" t="s">
        <v>31</v>
      </c>
      <c r="B65" s="22">
        <f t="shared" si="58"/>
        <v>94.077061386731344</v>
      </c>
      <c r="C65" s="22">
        <f t="shared" si="45"/>
        <v>10.686600596503906</v>
      </c>
      <c r="D65" s="22">
        <f t="shared" si="46"/>
        <v>7.8256741027498631</v>
      </c>
      <c r="E65" s="22">
        <f t="shared" si="47"/>
        <v>157.00303943303516</v>
      </c>
      <c r="F65" s="22">
        <f t="shared" si="48"/>
        <v>1.8086602168295898</v>
      </c>
      <c r="G65" s="22">
        <f t="shared" si="49"/>
        <v>132.55461284028354</v>
      </c>
      <c r="H65" s="22">
        <f t="shared" si="50"/>
        <v>148.33722138618847</v>
      </c>
      <c r="I65" s="22">
        <f t="shared" si="51"/>
        <v>5.7112867116156814</v>
      </c>
      <c r="J65" s="22">
        <f t="shared" si="52"/>
        <v>62.774105118901367</v>
      </c>
      <c r="K65" s="22">
        <f t="shared" si="53"/>
        <v>1.5181487038225878</v>
      </c>
      <c r="L65" s="22">
        <f t="shared" si="54"/>
        <v>26.507311889701661</v>
      </c>
      <c r="M65" s="22">
        <f t="shared" si="55"/>
        <v>0.10287671550395312</v>
      </c>
      <c r="N65" s="22">
        <f t="shared" si="56"/>
        <v>648.90659910186719</v>
      </c>
      <c r="P65" s="4" t="s">
        <v>31</v>
      </c>
      <c r="Q65" s="7">
        <v>96334.910860012897</v>
      </c>
      <c r="R65" s="7">
        <v>10943.07901082</v>
      </c>
      <c r="S65" s="7">
        <v>8013.4902812158598</v>
      </c>
      <c r="T65" s="7">
        <v>160771.112379428</v>
      </c>
      <c r="U65" s="7">
        <v>1852.0680620334999</v>
      </c>
      <c r="V65" s="7">
        <v>135735.92354845034</v>
      </c>
      <c r="W65" s="7">
        <v>151897.314699457</v>
      </c>
      <c r="X65" s="7">
        <v>5848.3575926944577</v>
      </c>
      <c r="Y65" s="7">
        <v>64280.683641755</v>
      </c>
      <c r="Z65" s="7">
        <v>1554.5842727143299</v>
      </c>
      <c r="AA65" s="7">
        <v>27143.487375054501</v>
      </c>
      <c r="AB65" s="7">
        <v>105.345756676048</v>
      </c>
      <c r="AC65" s="7">
        <f t="shared" si="57"/>
        <v>664480.357480312</v>
      </c>
    </row>
    <row r="66" spans="1:29" x14ac:dyDescent="0.2">
      <c r="A66" s="4" t="s">
        <v>32</v>
      </c>
      <c r="B66" s="22">
        <f t="shared" si="58"/>
        <v>105.13490836193236</v>
      </c>
      <c r="C66" s="22">
        <f t="shared" si="45"/>
        <v>11.228158325898145</v>
      </c>
      <c r="D66" s="22">
        <f t="shared" si="46"/>
        <v>8.6845741265433301</v>
      </c>
      <c r="E66" s="22">
        <f t="shared" si="47"/>
        <v>203.88693075130664</v>
      </c>
      <c r="F66" s="22">
        <f t="shared" si="48"/>
        <v>1.7465378456445215</v>
      </c>
      <c r="G66" s="22">
        <f t="shared" si="49"/>
        <v>125.46295613323758</v>
      </c>
      <c r="H66" s="22">
        <f t="shared" si="50"/>
        <v>212.8248302999209</v>
      </c>
      <c r="I66" s="22">
        <f t="shared" si="51"/>
        <v>16.855801837193123</v>
      </c>
      <c r="J66" s="22">
        <f t="shared" si="52"/>
        <v>102.34007508119531</v>
      </c>
      <c r="K66" s="22">
        <f t="shared" si="53"/>
        <v>2.2706808389966602</v>
      </c>
      <c r="L66" s="22">
        <f t="shared" si="54"/>
        <v>30.662128622225197</v>
      </c>
      <c r="M66" s="22">
        <f t="shared" si="55"/>
        <v>9.6087329864531057E-2</v>
      </c>
      <c r="N66" s="22">
        <f t="shared" si="56"/>
        <v>821.19366955395833</v>
      </c>
      <c r="P66" s="4" t="s">
        <v>32</v>
      </c>
      <c r="Q66" s="7">
        <v>107658.14616261874</v>
      </c>
      <c r="R66" s="7">
        <v>11497.6341257197</v>
      </c>
      <c r="S66" s="7">
        <v>8893.00390558037</v>
      </c>
      <c r="T66" s="7">
        <v>208780.217089338</v>
      </c>
      <c r="U66" s="7">
        <v>1788.45475393999</v>
      </c>
      <c r="V66" s="7">
        <v>128474.06708043528</v>
      </c>
      <c r="W66" s="7">
        <v>217932.62622711901</v>
      </c>
      <c r="X66" s="7">
        <v>17260.341081285758</v>
      </c>
      <c r="Y66" s="7">
        <v>104796.236883144</v>
      </c>
      <c r="Z66" s="7">
        <v>2325.17717913258</v>
      </c>
      <c r="AA66" s="7">
        <v>31398.019709158601</v>
      </c>
      <c r="AB66" s="7">
        <v>98.393425781279802</v>
      </c>
      <c r="AC66" s="7">
        <f t="shared" si="57"/>
        <v>840902.31762325333</v>
      </c>
    </row>
    <row r="67" spans="1:29" x14ac:dyDescent="0.2">
      <c r="A67" s="8" t="s">
        <v>20</v>
      </c>
      <c r="B67" s="22">
        <f>SUM(B55:B66)</f>
        <v>1142.3560986581349</v>
      </c>
      <c r="C67" s="22">
        <f t="shared" ref="C67:M67" si="59">SUM(C55:C66)</f>
        <v>189.67558521090592</v>
      </c>
      <c r="D67" s="22">
        <f t="shared" si="59"/>
        <v>93.666928523617443</v>
      </c>
      <c r="E67" s="22">
        <f t="shared" si="59"/>
        <v>2071.4167294902027</v>
      </c>
      <c r="F67" s="22">
        <f t="shared" si="59"/>
        <v>16.130874663122043</v>
      </c>
      <c r="G67" s="22">
        <f t="shared" si="59"/>
        <v>1801.2341377453145</v>
      </c>
      <c r="H67" s="22">
        <f t="shared" si="59"/>
        <v>3916.7340831344368</v>
      </c>
      <c r="I67" s="22">
        <f t="shared" si="59"/>
        <v>201.59095327375263</v>
      </c>
      <c r="J67" s="22">
        <f t="shared" si="59"/>
        <v>1191.0308301382825</v>
      </c>
      <c r="K67" s="22">
        <f t="shared" si="59"/>
        <v>20.427300843186408</v>
      </c>
      <c r="L67" s="22">
        <f t="shared" si="59"/>
        <v>300.98538081447828</v>
      </c>
      <c r="M67" s="22">
        <f t="shared" si="59"/>
        <v>1.672547038133412</v>
      </c>
      <c r="N67" s="22">
        <f t="shared" si="56"/>
        <v>10946.921449533569</v>
      </c>
      <c r="P67" s="8" t="s">
        <v>20</v>
      </c>
      <c r="Q67" s="7">
        <f>SUM(Q55:Q66)</f>
        <v>1169772.6450259301</v>
      </c>
      <c r="R67" s="7">
        <f t="shared" ref="R67:AC67" si="60">SUM(R55:R66)</f>
        <v>194227.79925596766</v>
      </c>
      <c r="S67" s="7">
        <f t="shared" si="60"/>
        <v>95914.934808184262</v>
      </c>
      <c r="T67" s="7">
        <f t="shared" si="60"/>
        <v>2121130.7309979675</v>
      </c>
      <c r="U67" s="7">
        <f t="shared" si="60"/>
        <v>16518.015655036972</v>
      </c>
      <c r="V67" s="7">
        <f t="shared" si="60"/>
        <v>1844463.757051202</v>
      </c>
      <c r="W67" s="7">
        <f t="shared" si="60"/>
        <v>4010735.7011296633</v>
      </c>
      <c r="X67" s="7">
        <f t="shared" si="60"/>
        <v>206429.1361523227</v>
      </c>
      <c r="Y67" s="7">
        <f t="shared" si="60"/>
        <v>1219615.5700616012</v>
      </c>
      <c r="Z67" s="7">
        <f t="shared" si="60"/>
        <v>20917.556063422882</v>
      </c>
      <c r="AA67" s="7">
        <f t="shared" si="60"/>
        <v>308209.02995402575</v>
      </c>
      <c r="AB67" s="7">
        <f t="shared" si="60"/>
        <v>1712.6881670486139</v>
      </c>
      <c r="AC67" s="7">
        <f t="shared" si="60"/>
        <v>11209647.564322373</v>
      </c>
    </row>
    <row r="68" spans="1:29" x14ac:dyDescent="0.2">
      <c r="A68" s="15" t="s">
        <v>55</v>
      </c>
      <c r="B68" s="23">
        <f>AVERAGE(B55:B66)</f>
        <v>95.196341554844579</v>
      </c>
      <c r="C68" s="23">
        <f t="shared" ref="C68:M68" si="61">AVERAGE(C55:C66)</f>
        <v>15.806298767575493</v>
      </c>
      <c r="D68" s="23">
        <f t="shared" si="61"/>
        <v>7.8055773769681203</v>
      </c>
      <c r="E68" s="23">
        <f t="shared" si="61"/>
        <v>172.61806079085022</v>
      </c>
      <c r="F68" s="23">
        <f t="shared" si="61"/>
        <v>1.3442395552601702</v>
      </c>
      <c r="G68" s="23">
        <f t="shared" si="61"/>
        <v>150.10284481210954</v>
      </c>
      <c r="H68" s="23">
        <f t="shared" si="61"/>
        <v>326.39450692786971</v>
      </c>
      <c r="I68" s="23">
        <f t="shared" si="61"/>
        <v>16.799246106146054</v>
      </c>
      <c r="J68" s="23">
        <f t="shared" si="61"/>
        <v>99.2525691781902</v>
      </c>
      <c r="K68" s="23">
        <f t="shared" si="61"/>
        <v>1.702275070265534</v>
      </c>
      <c r="L68" s="23">
        <f t="shared" si="61"/>
        <v>25.08211506787319</v>
      </c>
      <c r="M68" s="23">
        <f t="shared" si="61"/>
        <v>0.139378919844451</v>
      </c>
    </row>
    <row r="69" spans="1:29" x14ac:dyDescent="0.2">
      <c r="A69" s="25" t="s">
        <v>59</v>
      </c>
      <c r="B69" s="23">
        <v>1094.296884765625</v>
      </c>
      <c r="C69" s="23">
        <v>349.97136718750005</v>
      </c>
      <c r="D69" s="23">
        <v>72.337106445312514</v>
      </c>
      <c r="E69" s="23">
        <v>1770.654091796875</v>
      </c>
      <c r="F69" s="23">
        <v>8.9811523437499989</v>
      </c>
      <c r="G69" s="23">
        <v>2132.9461816406251</v>
      </c>
      <c r="H69" s="23">
        <v>3045.8086132812505</v>
      </c>
      <c r="I69" s="23">
        <v>169.87938476562502</v>
      </c>
      <c r="J69" s="23">
        <v>404.45936523437501</v>
      </c>
      <c r="K69" s="23">
        <v>21.51076171875</v>
      </c>
      <c r="L69" s="23">
        <v>207.10779296875</v>
      </c>
      <c r="M69" s="23">
        <v>2.7203515624999999</v>
      </c>
      <c r="N69" s="22">
        <f t="shared" ref="N69" si="62">SUM(B69:M69)</f>
        <v>9280.6730537109397</v>
      </c>
    </row>
    <row r="71" spans="1:29" x14ac:dyDescent="0.2">
      <c r="B71" s="164" t="s">
        <v>56</v>
      </c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</row>
    <row r="72" spans="1:29" x14ac:dyDescent="0.2">
      <c r="A72" s="15" t="s">
        <v>33</v>
      </c>
      <c r="B72" s="6" t="s">
        <v>7</v>
      </c>
      <c r="C72" s="6" t="s">
        <v>8</v>
      </c>
      <c r="D72" s="6" t="s">
        <v>9</v>
      </c>
      <c r="E72" s="6" t="s">
        <v>10</v>
      </c>
      <c r="F72" s="6" t="s">
        <v>11</v>
      </c>
      <c r="G72" s="4" t="s">
        <v>19</v>
      </c>
      <c r="H72" s="2" t="s">
        <v>12</v>
      </c>
      <c r="I72" s="4" t="s">
        <v>13</v>
      </c>
      <c r="J72" s="4" t="s">
        <v>42</v>
      </c>
      <c r="K72" s="4" t="s">
        <v>14</v>
      </c>
      <c r="L72" s="4" t="s">
        <v>17</v>
      </c>
      <c r="M72" s="4" t="s">
        <v>15</v>
      </c>
    </row>
    <row r="73" spans="1:29" x14ac:dyDescent="0.2">
      <c r="A73" s="16">
        <v>41913</v>
      </c>
      <c r="B73" s="17">
        <f>B55-B$68</f>
        <v>-35.020704261505934</v>
      </c>
      <c r="C73" s="17">
        <f t="shared" ref="C73:L73" si="63">C55-C$68</f>
        <v>-0.25126911212988823</v>
      </c>
      <c r="D73" s="17">
        <f t="shared" si="63"/>
        <v>-1.3608377972311674</v>
      </c>
      <c r="E73" s="17">
        <f t="shared" si="63"/>
        <v>44.440150162600958</v>
      </c>
      <c r="F73" s="17">
        <f t="shared" si="63"/>
        <v>-0.57625461412862633</v>
      </c>
      <c r="G73" s="17">
        <f t="shared" si="63"/>
        <v>49.771573498665191</v>
      </c>
      <c r="H73" s="17">
        <f t="shared" si="63"/>
        <v>-75.81219463909531</v>
      </c>
      <c r="I73" s="17">
        <f t="shared" si="63"/>
        <v>-3.5068178463847044</v>
      </c>
      <c r="J73" s="17">
        <f t="shared" si="63"/>
        <v>-34.996300292315979</v>
      </c>
      <c r="K73" s="17">
        <f t="shared" si="63"/>
        <v>-6.1938177400563399E-2</v>
      </c>
      <c r="L73" s="17">
        <f t="shared" si="63"/>
        <v>-0.17476015415668655</v>
      </c>
      <c r="M73" s="17">
        <f t="shared" ref="M73" si="64">M55-M$16</f>
        <v>-0.47368326258791926</v>
      </c>
      <c r="N73" s="18"/>
      <c r="O73" s="18"/>
    </row>
    <row r="74" spans="1:29" x14ac:dyDescent="0.2">
      <c r="A74" s="16">
        <v>41944</v>
      </c>
      <c r="B74" s="17">
        <f t="shared" ref="B74:L74" si="65">B56-B$68</f>
        <v>-5.6761015762607343</v>
      </c>
      <c r="C74" s="17">
        <f t="shared" si="65"/>
        <v>-6.3724247239540279</v>
      </c>
      <c r="D74" s="17">
        <f t="shared" si="65"/>
        <v>-1.6873058057260497</v>
      </c>
      <c r="E74" s="17">
        <f t="shared" si="65"/>
        <v>-4.1199901645963166</v>
      </c>
      <c r="F74" s="17">
        <f t="shared" si="65"/>
        <v>0.49308267927335514</v>
      </c>
      <c r="G74" s="17">
        <f t="shared" si="65"/>
        <v>35.899539974268805</v>
      </c>
      <c r="H74" s="17">
        <f t="shared" si="65"/>
        <v>-53.735207005522057</v>
      </c>
      <c r="I74" s="17">
        <f t="shared" si="65"/>
        <v>-0.95003606419813202</v>
      </c>
      <c r="J74" s="17">
        <f t="shared" si="65"/>
        <v>-16.5678335617649</v>
      </c>
      <c r="K74" s="17">
        <f t="shared" si="65"/>
        <v>0.66209853137737618</v>
      </c>
      <c r="L74" s="17">
        <f t="shared" si="65"/>
        <v>-8.1849449177727998</v>
      </c>
      <c r="M74" s="17">
        <f t="shared" ref="M74:M84" si="66">M56-M$16</f>
        <v>-0.46471974523982651</v>
      </c>
    </row>
    <row r="75" spans="1:29" x14ac:dyDescent="0.2">
      <c r="A75" s="16">
        <v>41974</v>
      </c>
      <c r="B75" s="17">
        <f t="shared" ref="B75:L75" si="67">B57-B$68</f>
        <v>-35.039168796491502</v>
      </c>
      <c r="C75" s="17">
        <f t="shared" si="67"/>
        <v>-13.997710381694301</v>
      </c>
      <c r="D75" s="17">
        <f t="shared" si="67"/>
        <v>-0.75962127333218277</v>
      </c>
      <c r="E75" s="17">
        <f t="shared" si="67"/>
        <v>-56.113303931027957</v>
      </c>
      <c r="F75" s="17">
        <f t="shared" si="67"/>
        <v>-0.48981178445592022</v>
      </c>
      <c r="G75" s="17">
        <f t="shared" si="67"/>
        <v>-31.863864337266818</v>
      </c>
      <c r="H75" s="17">
        <f t="shared" si="67"/>
        <v>49.396906053246482</v>
      </c>
      <c r="I75" s="17">
        <f t="shared" si="67"/>
        <v>-6.1054206718438842</v>
      </c>
      <c r="J75" s="17">
        <f t="shared" si="67"/>
        <v>53.414156162668192</v>
      </c>
      <c r="K75" s="17">
        <f t="shared" si="67"/>
        <v>-0.8772889088114999</v>
      </c>
      <c r="L75" s="17">
        <f t="shared" si="67"/>
        <v>-6.4678604083894982</v>
      </c>
      <c r="M75" s="17">
        <f t="shared" si="66"/>
        <v>-0.49631170551882842</v>
      </c>
    </row>
    <row r="76" spans="1:29" x14ac:dyDescent="0.2">
      <c r="A76" s="16">
        <v>42005</v>
      </c>
      <c r="B76" s="17">
        <f t="shared" ref="B76:L76" si="68">B58-B$68</f>
        <v>-33.620180725958903</v>
      </c>
      <c r="C76" s="17">
        <f t="shared" si="68"/>
        <v>-11.145203720860737</v>
      </c>
      <c r="D76" s="17">
        <f t="shared" si="68"/>
        <v>-0.91735025434240747</v>
      </c>
      <c r="E76" s="17">
        <f t="shared" si="68"/>
        <v>-26.659510452586545</v>
      </c>
      <c r="F76" s="17">
        <f t="shared" si="68"/>
        <v>3.6820764601538825E-2</v>
      </c>
      <c r="G76" s="17">
        <f t="shared" si="68"/>
        <v>-8.3031184870113748</v>
      </c>
      <c r="H76" s="17">
        <f t="shared" si="68"/>
        <v>155.36190958676019</v>
      </c>
      <c r="I76" s="17">
        <f t="shared" si="68"/>
        <v>0.71755559465114516</v>
      </c>
      <c r="J76" s="17">
        <f t="shared" si="68"/>
        <v>-20.492001435904939</v>
      </c>
      <c r="K76" s="17">
        <f t="shared" si="68"/>
        <v>0.13801463008060844</v>
      </c>
      <c r="L76" s="17">
        <f t="shared" si="68"/>
        <v>1.3842357273531789</v>
      </c>
      <c r="M76" s="17">
        <f t="shared" si="66"/>
        <v>-0.52434023762661164</v>
      </c>
    </row>
    <row r="77" spans="1:29" x14ac:dyDescent="0.2">
      <c r="A77" s="16">
        <v>42036</v>
      </c>
      <c r="B77" s="17">
        <f t="shared" ref="B77:L77" si="69">B59-B$68</f>
        <v>10.539166104292775</v>
      </c>
      <c r="C77" s="17">
        <f t="shared" si="69"/>
        <v>-3.4654701550213911</v>
      </c>
      <c r="D77" s="17">
        <f t="shared" si="69"/>
        <v>-0.71815549833148928</v>
      </c>
      <c r="E77" s="17">
        <f t="shared" si="69"/>
        <v>8.1752601804905964</v>
      </c>
      <c r="F77" s="17">
        <f t="shared" si="69"/>
        <v>-0.46189971536386754</v>
      </c>
      <c r="G77" s="17">
        <f t="shared" si="69"/>
        <v>-20.117404894289251</v>
      </c>
      <c r="H77" s="17">
        <f t="shared" si="69"/>
        <v>142.63853528739691</v>
      </c>
      <c r="I77" s="17">
        <f t="shared" si="69"/>
        <v>9.4793723424251759</v>
      </c>
      <c r="J77" s="17">
        <f t="shared" si="69"/>
        <v>78.278614795008039</v>
      </c>
      <c r="K77" s="17">
        <f t="shared" si="69"/>
        <v>-0.32500996184187203</v>
      </c>
      <c r="L77" s="17">
        <f t="shared" si="69"/>
        <v>-4.8611010655006304</v>
      </c>
      <c r="M77" s="17">
        <f t="shared" si="66"/>
        <v>-0.49737129723261164</v>
      </c>
    </row>
    <row r="78" spans="1:29" x14ac:dyDescent="0.2">
      <c r="A78" s="16">
        <v>42064</v>
      </c>
      <c r="B78" s="17">
        <f t="shared" ref="B78:L78" si="70">B60-B$68</f>
        <v>-4.3194816835479486</v>
      </c>
      <c r="C78" s="17">
        <f t="shared" si="70"/>
        <v>-12.444259679204809</v>
      </c>
      <c r="D78" s="17">
        <f t="shared" si="70"/>
        <v>1.0866788158421148</v>
      </c>
      <c r="E78" s="17">
        <f t="shared" si="70"/>
        <v>29.237980566795272</v>
      </c>
      <c r="F78" s="17">
        <f t="shared" si="70"/>
        <v>-0.64301485450414197</v>
      </c>
      <c r="G78" s="17">
        <f t="shared" si="70"/>
        <v>-13.393686218975574</v>
      </c>
      <c r="H78" s="17">
        <f t="shared" si="70"/>
        <v>149.86069627200237</v>
      </c>
      <c r="I78" s="17">
        <f t="shared" si="70"/>
        <v>3.9920322300183066</v>
      </c>
      <c r="J78" s="17">
        <f t="shared" si="70"/>
        <v>-22.942338435223988</v>
      </c>
      <c r="K78" s="17">
        <f t="shared" si="70"/>
        <v>-0.16754514834625667</v>
      </c>
      <c r="L78" s="17">
        <f t="shared" si="70"/>
        <v>0.66068433694800177</v>
      </c>
      <c r="M78" s="17">
        <f t="shared" si="66"/>
        <v>-0.46269118411900323</v>
      </c>
    </row>
    <row r="79" spans="1:29" x14ac:dyDescent="0.2">
      <c r="A79" s="16">
        <v>42095</v>
      </c>
      <c r="B79" s="17">
        <f t="shared" ref="B79:L79" si="71">B61-B$68</f>
        <v>-0.86899019957535018</v>
      </c>
      <c r="C79" s="17">
        <f t="shared" si="71"/>
        <v>-3.3939055102535196</v>
      </c>
      <c r="D79" s="17">
        <f t="shared" si="71"/>
        <v>-0.57912126264067876</v>
      </c>
      <c r="E79" s="17">
        <f t="shared" si="71"/>
        <v>-28.802535083609001</v>
      </c>
      <c r="F79" s="17">
        <f t="shared" si="71"/>
        <v>0.16690560121332587</v>
      </c>
      <c r="G79" s="17">
        <f t="shared" si="71"/>
        <v>-12.118847355959389</v>
      </c>
      <c r="H79" s="17">
        <f t="shared" si="71"/>
        <v>51.005594299413474</v>
      </c>
      <c r="I79" s="17">
        <f t="shared" si="71"/>
        <v>11.086820337377187</v>
      </c>
      <c r="J79" s="17">
        <f t="shared" si="71"/>
        <v>-19.147535488489709</v>
      </c>
      <c r="K79" s="17">
        <f t="shared" si="71"/>
        <v>0.272262843150052</v>
      </c>
      <c r="L79" s="17">
        <f t="shared" si="71"/>
        <v>0.15060986084858641</v>
      </c>
      <c r="M79" s="17">
        <f t="shared" si="66"/>
        <v>-0.50182674541273664</v>
      </c>
    </row>
    <row r="80" spans="1:29" x14ac:dyDescent="0.2">
      <c r="A80" s="16">
        <v>42125</v>
      </c>
      <c r="B80" s="17">
        <f t="shared" ref="B80:L80" si="72">B62-B$68</f>
        <v>-18.065745266841347</v>
      </c>
      <c r="C80" s="17">
        <f t="shared" si="72"/>
        <v>35.003435428218161</v>
      </c>
      <c r="D80" s="17">
        <f t="shared" si="72"/>
        <v>0.70773404997112799</v>
      </c>
      <c r="E80" s="17">
        <f t="shared" si="72"/>
        <v>-0.10871544271839184</v>
      </c>
      <c r="F80" s="17">
        <f t="shared" si="72"/>
        <v>-0.21004954758245531</v>
      </c>
      <c r="G80" s="17">
        <f t="shared" si="72"/>
        <v>8.4611863467590638</v>
      </c>
      <c r="H80" s="17">
        <f t="shared" si="72"/>
        <v>36.45398936510685</v>
      </c>
      <c r="I80" s="17">
        <f t="shared" si="72"/>
        <v>-1.3741728922553875</v>
      </c>
      <c r="J80" s="17">
        <f t="shared" si="72"/>
        <v>-8.1856188474394145</v>
      </c>
      <c r="K80" s="17">
        <f t="shared" si="72"/>
        <v>2.3216158090540118E-2</v>
      </c>
      <c r="L80" s="17">
        <f t="shared" si="72"/>
        <v>14.377481835836768</v>
      </c>
      <c r="M80" s="17">
        <f t="shared" si="66"/>
        <v>-0.49212622542953843</v>
      </c>
    </row>
    <row r="81" spans="1:14" x14ac:dyDescent="0.2">
      <c r="A81" s="16">
        <v>42156</v>
      </c>
      <c r="B81" s="17">
        <f t="shared" ref="B81:L81" si="73">B63-B$68</f>
        <v>95.048310523998694</v>
      </c>
      <c r="C81" s="17">
        <f t="shared" si="73"/>
        <v>19.845727632341791</v>
      </c>
      <c r="D81" s="17">
        <f t="shared" si="73"/>
        <v>0.13590931497788539</v>
      </c>
      <c r="E81" s="17">
        <f t="shared" si="73"/>
        <v>-2.0991955497672166</v>
      </c>
      <c r="F81" s="17">
        <f t="shared" si="73"/>
        <v>-1.4644298995336369E-2</v>
      </c>
      <c r="G81" s="17">
        <f t="shared" si="73"/>
        <v>18.798370233794373</v>
      </c>
      <c r="H81" s="17">
        <f t="shared" si="73"/>
        <v>13.44005383341738</v>
      </c>
      <c r="I81" s="17">
        <f t="shared" si="73"/>
        <v>0.12242699312784211</v>
      </c>
      <c r="J81" s="17">
        <f t="shared" si="73"/>
        <v>27.291844648850812</v>
      </c>
      <c r="K81" s="17">
        <f t="shared" si="73"/>
        <v>0.39053564337139957</v>
      </c>
      <c r="L81" s="17">
        <f t="shared" si="73"/>
        <v>-1.8254241178422319</v>
      </c>
      <c r="M81" s="17">
        <f t="shared" si="66"/>
        <v>-0.49036842666490854</v>
      </c>
    </row>
    <row r="82" spans="1:14" x14ac:dyDescent="0.2">
      <c r="A82" s="16">
        <v>42186</v>
      </c>
      <c r="B82" s="17">
        <f t="shared" ref="B82:L82" si="74">B64-B$68</f>
        <v>18.203609242915675</v>
      </c>
      <c r="C82" s="17">
        <f t="shared" si="74"/>
        <v>5.9189188353077089</v>
      </c>
      <c r="D82" s="17">
        <f t="shared" si="74"/>
        <v>3.1929762354559035</v>
      </c>
      <c r="E82" s="17">
        <f t="shared" si="74"/>
        <v>20.39601111177771</v>
      </c>
      <c r="F82" s="17">
        <f t="shared" si="74"/>
        <v>0.8321468179883551</v>
      </c>
      <c r="G82" s="17">
        <f t="shared" si="74"/>
        <v>15.054371890713128</v>
      </c>
      <c r="H82" s="17">
        <f t="shared" si="74"/>
        <v>-176.98332088309627</v>
      </c>
      <c r="I82" s="17">
        <f t="shared" si="74"/>
        <v>-2.4303563594342776</v>
      </c>
      <c r="J82" s="17">
        <f t="shared" si="74"/>
        <v>-3.2620293891040717</v>
      </c>
      <c r="K82" s="17">
        <f t="shared" si="74"/>
        <v>-0.43862501195796577</v>
      </c>
      <c r="L82" s="17">
        <f t="shared" si="74"/>
        <v>-2.0641314735051246</v>
      </c>
      <c r="M82" s="17">
        <f t="shared" si="66"/>
        <v>-0.49942651073642119</v>
      </c>
    </row>
    <row r="83" spans="1:14" x14ac:dyDescent="0.2">
      <c r="A83" s="16">
        <v>42217</v>
      </c>
      <c r="B83" s="17">
        <f t="shared" ref="B83:L83" si="75">B65-B$68</f>
        <v>-1.1192801681132352</v>
      </c>
      <c r="C83" s="17">
        <f t="shared" si="75"/>
        <v>-5.1196981710715868</v>
      </c>
      <c r="D83" s="17">
        <f t="shared" si="75"/>
        <v>2.0096725781742819E-2</v>
      </c>
      <c r="E83" s="17">
        <f t="shared" si="75"/>
        <v>-15.615021357815067</v>
      </c>
      <c r="F83" s="17">
        <f t="shared" si="75"/>
        <v>0.46442066156941952</v>
      </c>
      <c r="G83" s="17">
        <f t="shared" si="75"/>
        <v>-17.548231971825999</v>
      </c>
      <c r="H83" s="17">
        <f t="shared" si="75"/>
        <v>-178.05728554168124</v>
      </c>
      <c r="I83" s="17">
        <f t="shared" si="75"/>
        <v>-11.087959394530372</v>
      </c>
      <c r="J83" s="17">
        <f t="shared" si="75"/>
        <v>-36.478464059288832</v>
      </c>
      <c r="K83" s="17">
        <f t="shared" si="75"/>
        <v>-0.18412636644294622</v>
      </c>
      <c r="L83" s="17">
        <f t="shared" si="75"/>
        <v>1.4251968218284716</v>
      </c>
      <c r="M83" s="17">
        <f t="shared" si="66"/>
        <v>-0.53476811782938016</v>
      </c>
    </row>
    <row r="84" spans="1:14" x14ac:dyDescent="0.2">
      <c r="A84" s="16">
        <v>42248</v>
      </c>
      <c r="B84" s="17">
        <f t="shared" ref="B84:L84" si="76">B66-B$68</f>
        <v>9.9385668070877813</v>
      </c>
      <c r="C84" s="17">
        <f t="shared" si="76"/>
        <v>-4.5781404416773483</v>
      </c>
      <c r="D84" s="17">
        <f t="shared" si="76"/>
        <v>0.87899674957520979</v>
      </c>
      <c r="E84" s="17">
        <f t="shared" si="76"/>
        <v>31.268869960456414</v>
      </c>
      <c r="F84" s="17">
        <f t="shared" si="76"/>
        <v>0.40229829038435128</v>
      </c>
      <c r="G84" s="17">
        <f t="shared" si="76"/>
        <v>-24.639888678871955</v>
      </c>
      <c r="H84" s="17">
        <f t="shared" si="76"/>
        <v>-113.56967662794881</v>
      </c>
      <c r="I84" s="17">
        <f t="shared" si="76"/>
        <v>5.6555731047069457E-2</v>
      </c>
      <c r="J84" s="17">
        <f t="shared" si="76"/>
        <v>3.0875059030051091</v>
      </c>
      <c r="K84" s="17">
        <f t="shared" si="76"/>
        <v>0.56840576873112614</v>
      </c>
      <c r="L84" s="17">
        <f t="shared" si="76"/>
        <v>5.5800135543520071</v>
      </c>
      <c r="M84" s="17">
        <f t="shared" si="66"/>
        <v>-0.54155750346880227</v>
      </c>
    </row>
    <row r="85" spans="1:14" x14ac:dyDescent="0.2">
      <c r="A85" s="15" t="s">
        <v>16</v>
      </c>
      <c r="B85" s="24">
        <f>SUM(B73:B84)</f>
        <v>-2.8421709430404007E-14</v>
      </c>
      <c r="C85" s="24">
        <f t="shared" ref="C85:M85" si="77">SUM(C73:C84)</f>
        <v>5.5067062021407764E-14</v>
      </c>
      <c r="D85" s="24">
        <f t="shared" si="77"/>
        <v>8.8817841970012523E-15</v>
      </c>
      <c r="E85" s="24">
        <f t="shared" si="77"/>
        <v>4.5474735088646412E-13</v>
      </c>
      <c r="F85" s="24">
        <f t="shared" si="77"/>
        <v>-1.9984014443252818E-15</v>
      </c>
      <c r="G85" s="24">
        <f t="shared" si="77"/>
        <v>1.9895196601282805E-13</v>
      </c>
      <c r="H85" s="24">
        <f t="shared" si="77"/>
        <v>0</v>
      </c>
      <c r="I85" s="24">
        <f t="shared" si="77"/>
        <v>-3.1974423109204508E-14</v>
      </c>
      <c r="J85" s="24">
        <f t="shared" si="77"/>
        <v>3.1974423109204508E-13</v>
      </c>
      <c r="K85" s="24">
        <f t="shared" si="77"/>
        <v>-1.5543122344752192E-15</v>
      </c>
      <c r="L85" s="24">
        <f t="shared" si="77"/>
        <v>4.2632564145606011E-14</v>
      </c>
      <c r="M85" s="24">
        <f t="shared" si="77"/>
        <v>-5.9791909618665873</v>
      </c>
    </row>
    <row r="86" spans="1:14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4" x14ac:dyDescent="0.2">
      <c r="B87" s="164" t="s">
        <v>57</v>
      </c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</row>
    <row r="88" spans="1:14" x14ac:dyDescent="0.2">
      <c r="A88" s="15" t="s">
        <v>33</v>
      </c>
      <c r="B88" s="6" t="s">
        <v>7</v>
      </c>
      <c r="C88" s="6" t="s">
        <v>8</v>
      </c>
      <c r="D88" s="6" t="s">
        <v>9</v>
      </c>
      <c r="E88" s="6" t="s">
        <v>10</v>
      </c>
      <c r="F88" s="6" t="s">
        <v>11</v>
      </c>
      <c r="G88" s="4" t="s">
        <v>19</v>
      </c>
      <c r="H88" s="2" t="s">
        <v>12</v>
      </c>
      <c r="I88" s="4" t="s">
        <v>13</v>
      </c>
      <c r="J88" s="4" t="s">
        <v>42</v>
      </c>
      <c r="K88" s="4" t="s">
        <v>14</v>
      </c>
      <c r="L88" s="4" t="s">
        <v>17</v>
      </c>
      <c r="M88" s="4" t="s">
        <v>15</v>
      </c>
    </row>
    <row r="89" spans="1:14" x14ac:dyDescent="0.2">
      <c r="A89" s="16">
        <v>41913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1:14" x14ac:dyDescent="0.2">
      <c r="A90" s="16">
        <v>41944</v>
      </c>
      <c r="B90" s="17">
        <f>B56-B55</f>
        <v>29.344602685245199</v>
      </c>
      <c r="C90" s="17">
        <f t="shared" ref="C90:M90" si="78">C56-C55</f>
        <v>-6.1211556118241397</v>
      </c>
      <c r="D90" s="17">
        <f t="shared" si="78"/>
        <v>-0.32646800849488233</v>
      </c>
      <c r="E90" s="17">
        <f t="shared" si="78"/>
        <v>-48.560140327197274</v>
      </c>
      <c r="F90" s="17">
        <f t="shared" si="78"/>
        <v>1.0693372934019814</v>
      </c>
      <c r="G90" s="17">
        <f t="shared" si="78"/>
        <v>-13.872033524396386</v>
      </c>
      <c r="H90" s="17">
        <f t="shared" si="78"/>
        <v>22.076987633573253</v>
      </c>
      <c r="I90" s="17">
        <f t="shared" si="78"/>
        <v>2.5567817821865724</v>
      </c>
      <c r="J90" s="17">
        <f t="shared" si="78"/>
        <v>18.428466730551079</v>
      </c>
      <c r="K90" s="17">
        <f t="shared" si="78"/>
        <v>0.72403670877793957</v>
      </c>
      <c r="L90" s="17">
        <f t="shared" si="78"/>
        <v>-8.0101847636161132</v>
      </c>
      <c r="M90" s="17">
        <f t="shared" si="78"/>
        <v>8.963517348092781E-3</v>
      </c>
      <c r="N90" s="20"/>
    </row>
    <row r="91" spans="1:14" x14ac:dyDescent="0.2">
      <c r="A91" s="16">
        <v>41974</v>
      </c>
      <c r="B91" s="17">
        <f t="shared" ref="B91:M91" si="79">B57-B56</f>
        <v>-29.363067220230768</v>
      </c>
      <c r="C91" s="17">
        <f t="shared" si="79"/>
        <v>-7.6252856577402737</v>
      </c>
      <c r="D91" s="17">
        <f t="shared" si="79"/>
        <v>0.92768453239386695</v>
      </c>
      <c r="E91" s="17">
        <f t="shared" si="79"/>
        <v>-51.99331376643164</v>
      </c>
      <c r="F91" s="17">
        <f t="shared" si="79"/>
        <v>-0.98289446372927536</v>
      </c>
      <c r="G91" s="17">
        <f t="shared" si="79"/>
        <v>-67.763404311535623</v>
      </c>
      <c r="H91" s="17">
        <f t="shared" si="79"/>
        <v>103.13211305876854</v>
      </c>
      <c r="I91" s="17">
        <f t="shared" si="79"/>
        <v>-5.1553846076457521</v>
      </c>
      <c r="J91" s="17">
        <f t="shared" si="79"/>
        <v>69.981989724433092</v>
      </c>
      <c r="K91" s="17">
        <f t="shared" si="79"/>
        <v>-1.5393874401888761</v>
      </c>
      <c r="L91" s="17">
        <f t="shared" si="79"/>
        <v>1.7170845093833016</v>
      </c>
      <c r="M91" s="17">
        <f t="shared" si="79"/>
        <v>-3.1591960279001963E-2</v>
      </c>
      <c r="N91" s="20"/>
    </row>
    <row r="92" spans="1:14" x14ac:dyDescent="0.2">
      <c r="A92" s="16">
        <v>42005</v>
      </c>
      <c r="B92" s="17">
        <f t="shared" ref="B92:M92" si="80">B58-B57</f>
        <v>1.418988070532599</v>
      </c>
      <c r="C92" s="17">
        <f t="shared" si="80"/>
        <v>2.8525066608335647</v>
      </c>
      <c r="D92" s="17">
        <f t="shared" si="80"/>
        <v>-0.1577289810102247</v>
      </c>
      <c r="E92" s="17">
        <f t="shared" si="80"/>
        <v>29.453793478441412</v>
      </c>
      <c r="F92" s="17">
        <f t="shared" si="80"/>
        <v>0.52663254905745904</v>
      </c>
      <c r="G92" s="17">
        <f t="shared" si="80"/>
        <v>23.560745850255444</v>
      </c>
      <c r="H92" s="17">
        <f t="shared" si="80"/>
        <v>105.96500353351371</v>
      </c>
      <c r="I92" s="17">
        <f t="shared" si="80"/>
        <v>6.8229762664950293</v>
      </c>
      <c r="J92" s="17">
        <f t="shared" si="80"/>
        <v>-73.906157598573131</v>
      </c>
      <c r="K92" s="17">
        <f t="shared" si="80"/>
        <v>1.0153035388921083</v>
      </c>
      <c r="L92" s="17">
        <f t="shared" si="80"/>
        <v>7.8520961357426771</v>
      </c>
      <c r="M92" s="17">
        <f t="shared" si="80"/>
        <v>-2.8028532107783208E-2</v>
      </c>
      <c r="N92" s="20"/>
    </row>
    <row r="93" spans="1:14" x14ac:dyDescent="0.2">
      <c r="A93" s="16">
        <v>42036</v>
      </c>
      <c r="B93" s="17">
        <f t="shared" ref="B93:M93" si="81">B59-B58</f>
        <v>44.159346830251678</v>
      </c>
      <c r="C93" s="17">
        <f t="shared" si="81"/>
        <v>7.6797335658393457</v>
      </c>
      <c r="D93" s="17">
        <f t="shared" si="81"/>
        <v>0.19919475601091818</v>
      </c>
      <c r="E93" s="17">
        <f t="shared" si="81"/>
        <v>34.834770633077142</v>
      </c>
      <c r="F93" s="17">
        <f t="shared" si="81"/>
        <v>-0.49872047996540636</v>
      </c>
      <c r="G93" s="17">
        <f t="shared" si="81"/>
        <v>-11.814286407277876</v>
      </c>
      <c r="H93" s="17">
        <f t="shared" si="81"/>
        <v>-12.723374299363286</v>
      </c>
      <c r="I93" s="17">
        <f t="shared" si="81"/>
        <v>8.7618167477740307</v>
      </c>
      <c r="J93" s="17">
        <f t="shared" si="81"/>
        <v>98.770616230912978</v>
      </c>
      <c r="K93" s="17">
        <f t="shared" si="81"/>
        <v>-0.46302459192248047</v>
      </c>
      <c r="L93" s="17">
        <f t="shared" si="81"/>
        <v>-6.2453367928538093</v>
      </c>
      <c r="M93" s="17">
        <f t="shared" si="81"/>
        <v>2.696894039400001E-2</v>
      </c>
      <c r="N93" s="20"/>
    </row>
    <row r="94" spans="1:14" x14ac:dyDescent="0.2">
      <c r="A94" s="16">
        <v>42064</v>
      </c>
      <c r="B94" s="17">
        <f t="shared" ref="B94:M94" si="82">B60-B59</f>
        <v>-14.858647787840724</v>
      </c>
      <c r="C94" s="17">
        <f t="shared" si="82"/>
        <v>-8.9787895241834192</v>
      </c>
      <c r="D94" s="17">
        <f t="shared" si="82"/>
        <v>1.8048343141736041</v>
      </c>
      <c r="E94" s="17">
        <f t="shared" si="82"/>
        <v>21.062720386304676</v>
      </c>
      <c r="F94" s="17">
        <f t="shared" si="82"/>
        <v>-0.18111513914027444</v>
      </c>
      <c r="G94" s="17">
        <f t="shared" si="82"/>
        <v>6.7237186753136768</v>
      </c>
      <c r="H94" s="17">
        <f t="shared" si="82"/>
        <v>7.2221609846054662</v>
      </c>
      <c r="I94" s="17">
        <f t="shared" si="82"/>
        <v>-5.4873401124068693</v>
      </c>
      <c r="J94" s="17">
        <f t="shared" si="82"/>
        <v>-101.22095323023203</v>
      </c>
      <c r="K94" s="17">
        <f t="shared" si="82"/>
        <v>0.15746481349561536</v>
      </c>
      <c r="L94" s="17">
        <f t="shared" si="82"/>
        <v>5.5217854024486321</v>
      </c>
      <c r="M94" s="17">
        <f t="shared" si="82"/>
        <v>3.4680113113608385E-2</v>
      </c>
      <c r="N94" s="20"/>
    </row>
    <row r="95" spans="1:14" x14ac:dyDescent="0.2">
      <c r="A95" s="16">
        <v>42095</v>
      </c>
      <c r="B95" s="17">
        <f t="shared" ref="B95:M95" si="83">B61-B60</f>
        <v>3.4504914839725984</v>
      </c>
      <c r="C95" s="17">
        <f t="shared" si="83"/>
        <v>9.0503541689512907</v>
      </c>
      <c r="D95" s="17">
        <f t="shared" si="83"/>
        <v>-1.6658000784827935</v>
      </c>
      <c r="E95" s="17">
        <f t="shared" si="83"/>
        <v>-58.040515650404274</v>
      </c>
      <c r="F95" s="17">
        <f t="shared" si="83"/>
        <v>0.80992045571746785</v>
      </c>
      <c r="G95" s="17">
        <f t="shared" si="83"/>
        <v>1.2748388630161855</v>
      </c>
      <c r="H95" s="17">
        <f t="shared" si="83"/>
        <v>-98.855101972588898</v>
      </c>
      <c r="I95" s="17">
        <f t="shared" si="83"/>
        <v>7.0947881073588803</v>
      </c>
      <c r="J95" s="17">
        <f t="shared" si="83"/>
        <v>3.7948029467342792</v>
      </c>
      <c r="K95" s="17">
        <f t="shared" si="83"/>
        <v>0.43980799149630867</v>
      </c>
      <c r="L95" s="17">
        <f t="shared" si="83"/>
        <v>-0.51007447609941536</v>
      </c>
      <c r="M95" s="17">
        <f t="shared" si="83"/>
        <v>-3.9135561293733384E-2</v>
      </c>
      <c r="N95" s="20"/>
    </row>
    <row r="96" spans="1:14" x14ac:dyDescent="0.2">
      <c r="A96" s="16">
        <v>42125</v>
      </c>
      <c r="B96" s="17">
        <f t="shared" ref="B96:M96" si="84">B62-B61</f>
        <v>-17.196755067265997</v>
      </c>
      <c r="C96" s="17">
        <f t="shared" si="84"/>
        <v>38.397340938471679</v>
      </c>
      <c r="D96" s="17">
        <f t="shared" si="84"/>
        <v>1.2868553126118067</v>
      </c>
      <c r="E96" s="17">
        <f t="shared" si="84"/>
        <v>28.693819640890609</v>
      </c>
      <c r="F96" s="17">
        <f t="shared" si="84"/>
        <v>-0.37695514879578118</v>
      </c>
      <c r="G96" s="17">
        <f t="shared" si="84"/>
        <v>20.580033702718453</v>
      </c>
      <c r="H96" s="17">
        <f t="shared" si="84"/>
        <v>-14.551604934306624</v>
      </c>
      <c r="I96" s="17">
        <f t="shared" si="84"/>
        <v>-12.460993229632574</v>
      </c>
      <c r="J96" s="17">
        <f t="shared" si="84"/>
        <v>10.961916641050294</v>
      </c>
      <c r="K96" s="17">
        <f t="shared" si="84"/>
        <v>-0.24904668505951189</v>
      </c>
      <c r="L96" s="17">
        <f t="shared" si="84"/>
        <v>14.226871974988182</v>
      </c>
      <c r="M96" s="17">
        <f t="shared" si="84"/>
        <v>9.7005199831982358E-3</v>
      </c>
      <c r="N96" s="20"/>
    </row>
    <row r="97" spans="1:14" x14ac:dyDescent="0.2">
      <c r="A97" s="16">
        <v>42156</v>
      </c>
      <c r="B97" s="17">
        <f t="shared" ref="B97:M97" si="85">B63-B62</f>
        <v>113.11405579084004</v>
      </c>
      <c r="C97" s="17">
        <f t="shared" si="85"/>
        <v>-15.15770779587637</v>
      </c>
      <c r="D97" s="17">
        <f t="shared" si="85"/>
        <v>-0.5718247349932426</v>
      </c>
      <c r="E97" s="17">
        <f t="shared" si="85"/>
        <v>-1.9904801070488247</v>
      </c>
      <c r="F97" s="17">
        <f t="shared" si="85"/>
        <v>0.19540524858711894</v>
      </c>
      <c r="G97" s="17">
        <f t="shared" si="85"/>
        <v>10.337183887035309</v>
      </c>
      <c r="H97" s="17">
        <f t="shared" si="85"/>
        <v>-23.013935531689469</v>
      </c>
      <c r="I97" s="17">
        <f t="shared" si="85"/>
        <v>1.4965998853832296</v>
      </c>
      <c r="J97" s="17">
        <f t="shared" si="85"/>
        <v>35.477463496290227</v>
      </c>
      <c r="K97" s="17">
        <f t="shared" si="85"/>
        <v>0.36731948528085945</v>
      </c>
      <c r="L97" s="17">
        <f t="shared" si="85"/>
        <v>-16.202905953679</v>
      </c>
      <c r="M97" s="17">
        <f t="shared" si="85"/>
        <v>1.757798764629892E-3</v>
      </c>
      <c r="N97" s="20"/>
    </row>
    <row r="98" spans="1:14" x14ac:dyDescent="0.2">
      <c r="A98" s="16">
        <v>42186</v>
      </c>
      <c r="B98" s="17">
        <f t="shared" ref="B98:M98" si="86">B64-B63</f>
        <v>-76.844701281083019</v>
      </c>
      <c r="C98" s="17">
        <f t="shared" si="86"/>
        <v>-13.926808797034081</v>
      </c>
      <c r="D98" s="17">
        <f t="shared" si="86"/>
        <v>3.0570669204780181</v>
      </c>
      <c r="E98" s="17">
        <f t="shared" si="86"/>
        <v>22.495206661544927</v>
      </c>
      <c r="F98" s="17">
        <f t="shared" si="86"/>
        <v>0.84679111698369147</v>
      </c>
      <c r="G98" s="17">
        <f t="shared" si="86"/>
        <v>-3.7439983430812447</v>
      </c>
      <c r="H98" s="17">
        <f t="shared" si="86"/>
        <v>-190.42337471651365</v>
      </c>
      <c r="I98" s="17">
        <f t="shared" si="86"/>
        <v>-2.5527833525621197</v>
      </c>
      <c r="J98" s="17">
        <f t="shared" si="86"/>
        <v>-30.553874037954884</v>
      </c>
      <c r="K98" s="17">
        <f t="shared" si="86"/>
        <v>-0.82916065532936534</v>
      </c>
      <c r="L98" s="17">
        <f t="shared" si="86"/>
        <v>-0.2387073556628927</v>
      </c>
      <c r="M98" s="17">
        <f t="shared" si="86"/>
        <v>-9.0580840715127064E-3</v>
      </c>
      <c r="N98" s="20"/>
    </row>
    <row r="99" spans="1:14" x14ac:dyDescent="0.2">
      <c r="A99" s="16">
        <v>42217</v>
      </c>
      <c r="B99" s="17">
        <f t="shared" ref="B99:M99" si="87">B65-B64</f>
        <v>-19.32288941102891</v>
      </c>
      <c r="C99" s="17">
        <f t="shared" si="87"/>
        <v>-11.038617006379296</v>
      </c>
      <c r="D99" s="17">
        <f t="shared" si="87"/>
        <v>-3.1728795096741607</v>
      </c>
      <c r="E99" s="17">
        <f t="shared" si="87"/>
        <v>-36.011032469592777</v>
      </c>
      <c r="F99" s="17">
        <f t="shared" si="87"/>
        <v>-0.36772615641893558</v>
      </c>
      <c r="G99" s="17">
        <f t="shared" si="87"/>
        <v>-32.602603862539127</v>
      </c>
      <c r="H99" s="17">
        <f t="shared" si="87"/>
        <v>-1.0739646585849698</v>
      </c>
      <c r="I99" s="17">
        <f t="shared" si="87"/>
        <v>-8.6576030350960949</v>
      </c>
      <c r="J99" s="17">
        <f t="shared" si="87"/>
        <v>-33.216434670184761</v>
      </c>
      <c r="K99" s="17">
        <f t="shared" si="87"/>
        <v>0.25449864551501955</v>
      </c>
      <c r="L99" s="17">
        <f t="shared" si="87"/>
        <v>3.4893282953335962</v>
      </c>
      <c r="M99" s="17">
        <f t="shared" si="87"/>
        <v>-3.5341607092958985E-2</v>
      </c>
      <c r="N99" s="20"/>
    </row>
    <row r="100" spans="1:14" x14ac:dyDescent="0.2">
      <c r="A100" s="16">
        <v>42248</v>
      </c>
      <c r="B100" s="17">
        <f t="shared" ref="B100:M100" si="88">B66-B65</f>
        <v>11.057846975201016</v>
      </c>
      <c r="C100" s="17">
        <f t="shared" si="88"/>
        <v>0.54155772939423841</v>
      </c>
      <c r="D100" s="17">
        <f t="shared" si="88"/>
        <v>0.85890002379346697</v>
      </c>
      <c r="E100" s="17">
        <f t="shared" si="88"/>
        <v>46.88389131827148</v>
      </c>
      <c r="F100" s="17">
        <f t="shared" si="88"/>
        <v>-6.2122371185068248E-2</v>
      </c>
      <c r="G100" s="17">
        <f t="shared" si="88"/>
        <v>-7.0916567070459564</v>
      </c>
      <c r="H100" s="17">
        <f t="shared" si="88"/>
        <v>64.48760891373243</v>
      </c>
      <c r="I100" s="17">
        <f t="shared" si="88"/>
        <v>11.144515125577442</v>
      </c>
      <c r="J100" s="17">
        <f t="shared" si="88"/>
        <v>39.565969962293941</v>
      </c>
      <c r="K100" s="17">
        <f t="shared" si="88"/>
        <v>0.75253213517407236</v>
      </c>
      <c r="L100" s="17">
        <f t="shared" si="88"/>
        <v>4.1548167325235354</v>
      </c>
      <c r="M100" s="17">
        <f t="shared" si="88"/>
        <v>-6.7893856394220659E-3</v>
      </c>
      <c r="N100" s="20"/>
    </row>
    <row r="104" spans="1:14" x14ac:dyDescent="0.2">
      <c r="A104" s="26" t="s">
        <v>62</v>
      </c>
    </row>
    <row r="105" spans="1:14" x14ac:dyDescent="0.2">
      <c r="A105" s="1" t="s">
        <v>43</v>
      </c>
      <c r="B105" s="6" t="s">
        <v>7</v>
      </c>
      <c r="C105" s="6" t="s">
        <v>8</v>
      </c>
      <c r="D105" s="6" t="s">
        <v>9</v>
      </c>
      <c r="E105" s="6" t="s">
        <v>10</v>
      </c>
      <c r="F105" s="6" t="s">
        <v>11</v>
      </c>
      <c r="G105" s="4" t="s">
        <v>19</v>
      </c>
      <c r="H105" s="2" t="s">
        <v>12</v>
      </c>
      <c r="I105" s="4" t="s">
        <v>13</v>
      </c>
      <c r="J105" s="4" t="s">
        <v>42</v>
      </c>
      <c r="K105" s="4" t="s">
        <v>14</v>
      </c>
      <c r="L105" s="4" t="s">
        <v>17</v>
      </c>
      <c r="M105" s="4" t="s">
        <v>15</v>
      </c>
      <c r="N105" s="4" t="s">
        <v>16</v>
      </c>
    </row>
    <row r="106" spans="1:14" x14ac:dyDescent="0.2">
      <c r="A106" s="4" t="s">
        <v>21</v>
      </c>
      <c r="B106" s="27">
        <v>470</v>
      </c>
      <c r="C106" s="27">
        <v>566</v>
      </c>
      <c r="D106" s="27">
        <v>17906</v>
      </c>
      <c r="E106" s="27">
        <v>15498</v>
      </c>
      <c r="F106" s="27">
        <v>406</v>
      </c>
      <c r="G106" s="27">
        <v>22242</v>
      </c>
      <c r="H106" s="27">
        <v>6931</v>
      </c>
      <c r="I106" s="27">
        <v>4482</v>
      </c>
      <c r="J106" s="27">
        <v>4616</v>
      </c>
      <c r="K106" s="27">
        <v>4211</v>
      </c>
      <c r="L106" s="27">
        <v>3283</v>
      </c>
      <c r="M106" s="27">
        <v>81520</v>
      </c>
      <c r="N106" s="27">
        <f t="shared" ref="N106:N118" si="89">SUM(B106:M106)</f>
        <v>162131</v>
      </c>
    </row>
    <row r="107" spans="1:14" x14ac:dyDescent="0.2">
      <c r="A107" s="4" t="s">
        <v>22</v>
      </c>
      <c r="B107" s="27">
        <v>459</v>
      </c>
      <c r="C107" s="27">
        <v>647</v>
      </c>
      <c r="D107" s="27">
        <v>17495</v>
      </c>
      <c r="E107" s="27">
        <v>16124</v>
      </c>
      <c r="F107" s="27">
        <v>372</v>
      </c>
      <c r="G107" s="27">
        <v>17475</v>
      </c>
      <c r="H107" s="27">
        <v>6994</v>
      </c>
      <c r="I107" s="27">
        <v>2774</v>
      </c>
      <c r="J107" s="27">
        <v>5027</v>
      </c>
      <c r="K107" s="27">
        <v>4161</v>
      </c>
      <c r="L107" s="27">
        <v>3156</v>
      </c>
      <c r="M107" s="27">
        <v>114665</v>
      </c>
      <c r="N107" s="27">
        <f t="shared" si="89"/>
        <v>189349</v>
      </c>
    </row>
    <row r="108" spans="1:14" x14ac:dyDescent="0.2">
      <c r="A108" s="4" t="s">
        <v>23</v>
      </c>
      <c r="B108" s="27">
        <v>397</v>
      </c>
      <c r="C108" s="27">
        <v>507</v>
      </c>
      <c r="D108" s="27">
        <v>20497</v>
      </c>
      <c r="E108" s="27">
        <v>15007</v>
      </c>
      <c r="F108" s="27">
        <v>317</v>
      </c>
      <c r="G108" s="27">
        <v>17219</v>
      </c>
      <c r="H108" s="27">
        <v>6637</v>
      </c>
      <c r="I108" s="27">
        <v>2348</v>
      </c>
      <c r="J108" s="27">
        <v>4517</v>
      </c>
      <c r="K108" s="27">
        <v>3251</v>
      </c>
      <c r="L108" s="27">
        <v>2825</v>
      </c>
      <c r="M108" s="27">
        <v>65119</v>
      </c>
      <c r="N108" s="27">
        <f t="shared" si="89"/>
        <v>138641</v>
      </c>
    </row>
    <row r="109" spans="1:14" x14ac:dyDescent="0.2">
      <c r="A109" s="4" t="s">
        <v>24</v>
      </c>
      <c r="B109" s="27">
        <v>484</v>
      </c>
      <c r="C109" s="27">
        <v>348</v>
      </c>
      <c r="D109" s="27">
        <v>27292</v>
      </c>
      <c r="E109" s="27">
        <v>14869</v>
      </c>
      <c r="F109" s="27">
        <v>372</v>
      </c>
      <c r="G109" s="27">
        <v>18619</v>
      </c>
      <c r="H109" s="27">
        <v>6988</v>
      </c>
      <c r="I109" s="27">
        <v>2365</v>
      </c>
      <c r="J109" s="27">
        <v>4100</v>
      </c>
      <c r="K109" s="27">
        <v>3541</v>
      </c>
      <c r="L109" s="27">
        <v>2924</v>
      </c>
      <c r="M109" s="27">
        <v>48742</v>
      </c>
      <c r="N109" s="27">
        <f t="shared" si="89"/>
        <v>130644</v>
      </c>
    </row>
    <row r="110" spans="1:14" x14ac:dyDescent="0.2">
      <c r="A110" s="4" t="s">
        <v>25</v>
      </c>
      <c r="B110" s="27">
        <v>510</v>
      </c>
      <c r="C110" s="27">
        <v>472</v>
      </c>
      <c r="D110" s="27">
        <v>20573</v>
      </c>
      <c r="E110" s="27">
        <v>14006</v>
      </c>
      <c r="F110" s="27">
        <v>337</v>
      </c>
      <c r="G110" s="27">
        <v>18759</v>
      </c>
      <c r="H110" s="27">
        <v>5305</v>
      </c>
      <c r="I110" s="27">
        <v>2577</v>
      </c>
      <c r="J110" s="27">
        <v>3403</v>
      </c>
      <c r="K110" s="27">
        <v>3515</v>
      </c>
      <c r="L110" s="27">
        <v>3056</v>
      </c>
      <c r="M110" s="27">
        <v>57053</v>
      </c>
      <c r="N110" s="27">
        <f t="shared" si="89"/>
        <v>129566</v>
      </c>
    </row>
    <row r="111" spans="1:14" x14ac:dyDescent="0.2">
      <c r="A111" s="4" t="s">
        <v>26</v>
      </c>
      <c r="B111" s="27">
        <v>602</v>
      </c>
      <c r="C111" s="27">
        <v>472</v>
      </c>
      <c r="D111" s="27">
        <v>24471</v>
      </c>
      <c r="E111" s="27">
        <v>19281</v>
      </c>
      <c r="F111" s="27">
        <v>638</v>
      </c>
      <c r="G111" s="27">
        <v>22843</v>
      </c>
      <c r="H111" s="27">
        <v>7876</v>
      </c>
      <c r="I111" s="27">
        <v>3116</v>
      </c>
      <c r="J111" s="27">
        <v>4377</v>
      </c>
      <c r="K111" s="27">
        <v>4194</v>
      </c>
      <c r="L111" s="27">
        <v>3812</v>
      </c>
      <c r="M111" s="27">
        <v>76605</v>
      </c>
      <c r="N111" s="27">
        <f t="shared" si="89"/>
        <v>168287</v>
      </c>
    </row>
    <row r="112" spans="1:14" x14ac:dyDescent="0.2">
      <c r="A112" s="4" t="s">
        <v>27</v>
      </c>
      <c r="B112" s="27">
        <v>623</v>
      </c>
      <c r="C112" s="27">
        <v>535</v>
      </c>
      <c r="D112" s="27">
        <v>22383</v>
      </c>
      <c r="E112" s="27">
        <v>20157</v>
      </c>
      <c r="F112" s="27">
        <v>430</v>
      </c>
      <c r="G112" s="27">
        <v>27241</v>
      </c>
      <c r="H112" s="27">
        <v>11006</v>
      </c>
      <c r="I112" s="27">
        <v>3118</v>
      </c>
      <c r="J112" s="27">
        <v>5037</v>
      </c>
      <c r="K112" s="27">
        <v>3989</v>
      </c>
      <c r="L112" s="27">
        <v>4027</v>
      </c>
      <c r="M112" s="27">
        <v>72099</v>
      </c>
      <c r="N112" s="27">
        <f t="shared" si="89"/>
        <v>170645</v>
      </c>
    </row>
    <row r="113" spans="1:15" x14ac:dyDescent="0.2">
      <c r="A113" s="4" t="s">
        <v>28</v>
      </c>
      <c r="B113" s="27">
        <v>531</v>
      </c>
      <c r="C113" s="27">
        <v>690</v>
      </c>
      <c r="D113" s="27">
        <v>21056</v>
      </c>
      <c r="E113" s="27">
        <v>17529</v>
      </c>
      <c r="F113" s="27">
        <v>393</v>
      </c>
      <c r="G113" s="27">
        <v>20397</v>
      </c>
      <c r="H113" s="27">
        <v>9377</v>
      </c>
      <c r="I113" s="27">
        <v>3044</v>
      </c>
      <c r="J113" s="27">
        <v>4369</v>
      </c>
      <c r="K113" s="27">
        <v>3771</v>
      </c>
      <c r="L113" s="27">
        <v>4171</v>
      </c>
      <c r="M113" s="27">
        <v>78516</v>
      </c>
      <c r="N113" s="27">
        <f t="shared" si="89"/>
        <v>163844</v>
      </c>
    </row>
    <row r="114" spans="1:15" x14ac:dyDescent="0.2">
      <c r="A114" s="4" t="s">
        <v>29</v>
      </c>
      <c r="B114" s="27">
        <v>526</v>
      </c>
      <c r="C114" s="27">
        <v>1732</v>
      </c>
      <c r="D114" s="27">
        <v>19258</v>
      </c>
      <c r="E114" s="27">
        <v>15232</v>
      </c>
      <c r="F114" s="27">
        <v>519</v>
      </c>
      <c r="G114" s="27">
        <v>17339</v>
      </c>
      <c r="H114" s="27">
        <v>7940</v>
      </c>
      <c r="I114" s="27">
        <v>2665</v>
      </c>
      <c r="J114" s="27">
        <v>4473</v>
      </c>
      <c r="K114" s="27">
        <v>3667</v>
      </c>
      <c r="L114" s="27">
        <v>3988</v>
      </c>
      <c r="M114" s="27">
        <v>67840</v>
      </c>
      <c r="N114" s="27">
        <f t="shared" si="89"/>
        <v>145179</v>
      </c>
    </row>
    <row r="115" spans="1:15" x14ac:dyDescent="0.2">
      <c r="A115" s="4" t="s">
        <v>30</v>
      </c>
      <c r="B115" s="27">
        <v>596</v>
      </c>
      <c r="C115" s="27">
        <v>1797</v>
      </c>
      <c r="D115" s="27">
        <v>20715</v>
      </c>
      <c r="E115" s="27">
        <v>14881</v>
      </c>
      <c r="F115" s="27">
        <v>406</v>
      </c>
      <c r="G115" s="27">
        <v>17014</v>
      </c>
      <c r="H115" s="27">
        <v>4792</v>
      </c>
      <c r="I115" s="27">
        <v>2640</v>
      </c>
      <c r="J115" s="27">
        <v>4255</v>
      </c>
      <c r="K115" s="27">
        <v>3470</v>
      </c>
      <c r="L115" s="27">
        <v>4032</v>
      </c>
      <c r="M115" s="27">
        <v>46515</v>
      </c>
      <c r="N115" s="27">
        <f t="shared" si="89"/>
        <v>121113</v>
      </c>
    </row>
    <row r="116" spans="1:15" x14ac:dyDescent="0.2">
      <c r="A116" s="4" t="s">
        <v>31</v>
      </c>
      <c r="B116" s="27">
        <v>481</v>
      </c>
      <c r="C116" s="27">
        <v>1584</v>
      </c>
      <c r="D116" s="27">
        <v>19123</v>
      </c>
      <c r="E116" s="27">
        <v>15086</v>
      </c>
      <c r="F116" s="27">
        <v>341</v>
      </c>
      <c r="G116" s="27">
        <v>18462</v>
      </c>
      <c r="H116" s="27">
        <v>4189</v>
      </c>
      <c r="I116" s="27">
        <v>2732</v>
      </c>
      <c r="J116" s="27">
        <v>3682</v>
      </c>
      <c r="K116" s="27">
        <v>3226</v>
      </c>
      <c r="L116" s="27">
        <v>3584</v>
      </c>
      <c r="M116" s="27">
        <v>56421</v>
      </c>
      <c r="N116" s="27">
        <f t="shared" si="89"/>
        <v>128911</v>
      </c>
    </row>
    <row r="117" spans="1:15" x14ac:dyDescent="0.2">
      <c r="A117" s="4" t="s">
        <v>32</v>
      </c>
      <c r="B117" s="27">
        <v>544</v>
      </c>
      <c r="C117" s="27">
        <v>1275</v>
      </c>
      <c r="D117" s="27">
        <v>17558</v>
      </c>
      <c r="E117" s="27">
        <v>16150</v>
      </c>
      <c r="F117" s="27">
        <v>405</v>
      </c>
      <c r="G117" s="27">
        <v>21994</v>
      </c>
      <c r="H117" s="27">
        <v>5370</v>
      </c>
      <c r="I117" s="27">
        <v>3593</v>
      </c>
      <c r="J117" s="27">
        <v>3798</v>
      </c>
      <c r="K117" s="27">
        <v>3804</v>
      </c>
      <c r="L117" s="27">
        <v>3755</v>
      </c>
      <c r="M117" s="27">
        <v>74275</v>
      </c>
      <c r="N117" s="27">
        <f t="shared" si="89"/>
        <v>152521</v>
      </c>
    </row>
    <row r="118" spans="1:15" x14ac:dyDescent="0.2">
      <c r="A118" s="8" t="s">
        <v>20</v>
      </c>
      <c r="B118" s="27">
        <f>SUM(B106:B117)</f>
        <v>6223</v>
      </c>
      <c r="C118" s="27">
        <f t="shared" ref="C118:M118" si="90">SUM(C106:C117)</f>
        <v>10625</v>
      </c>
      <c r="D118" s="27">
        <f t="shared" si="90"/>
        <v>248327</v>
      </c>
      <c r="E118" s="27">
        <f t="shared" si="90"/>
        <v>193820</v>
      </c>
      <c r="F118" s="27">
        <f t="shared" si="90"/>
        <v>4936</v>
      </c>
      <c r="G118" s="27">
        <f t="shared" si="90"/>
        <v>239604</v>
      </c>
      <c r="H118" s="27">
        <f t="shared" si="90"/>
        <v>83405</v>
      </c>
      <c r="I118" s="27">
        <f t="shared" si="90"/>
        <v>35454</v>
      </c>
      <c r="J118" s="27">
        <f t="shared" si="90"/>
        <v>51654</v>
      </c>
      <c r="K118" s="27">
        <f t="shared" si="90"/>
        <v>44800</v>
      </c>
      <c r="L118" s="27">
        <f t="shared" si="90"/>
        <v>42613</v>
      </c>
      <c r="M118" s="27">
        <f t="shared" si="90"/>
        <v>839370</v>
      </c>
      <c r="N118" s="27">
        <f t="shared" si="89"/>
        <v>1800831</v>
      </c>
    </row>
    <row r="119" spans="1:15" x14ac:dyDescent="0.2">
      <c r="A119" s="15" t="s">
        <v>55</v>
      </c>
      <c r="B119" s="28">
        <f>AVERAGE(B106:B117)</f>
        <v>518.58333333333337</v>
      </c>
      <c r="C119" s="28">
        <f t="shared" ref="C119:M119" si="91">AVERAGE(C106:C117)</f>
        <v>885.41666666666663</v>
      </c>
      <c r="D119" s="28">
        <f t="shared" si="91"/>
        <v>20693.916666666668</v>
      </c>
      <c r="E119" s="28">
        <f t="shared" si="91"/>
        <v>16151.666666666666</v>
      </c>
      <c r="F119" s="28">
        <f t="shared" si="91"/>
        <v>411.33333333333331</v>
      </c>
      <c r="G119" s="28">
        <f t="shared" si="91"/>
        <v>19967</v>
      </c>
      <c r="H119" s="28">
        <f t="shared" si="91"/>
        <v>6950.416666666667</v>
      </c>
      <c r="I119" s="28">
        <f t="shared" si="91"/>
        <v>2954.5</v>
      </c>
      <c r="J119" s="28">
        <f t="shared" si="91"/>
        <v>4304.5</v>
      </c>
      <c r="K119" s="28">
        <f t="shared" si="91"/>
        <v>3733.3333333333335</v>
      </c>
      <c r="L119" s="28">
        <f t="shared" si="91"/>
        <v>3551.0833333333335</v>
      </c>
      <c r="M119" s="28">
        <f t="shared" si="91"/>
        <v>69947.5</v>
      </c>
      <c r="N119" s="29"/>
    </row>
    <row r="120" spans="1:15" x14ac:dyDescent="0.2">
      <c r="A120" s="25" t="s">
        <v>63</v>
      </c>
      <c r="B120" s="28">
        <v>3796</v>
      </c>
      <c r="C120" s="28">
        <v>7714</v>
      </c>
      <c r="D120" s="28">
        <v>177651</v>
      </c>
      <c r="E120" s="28">
        <v>143230</v>
      </c>
      <c r="F120" s="28">
        <v>4136</v>
      </c>
      <c r="G120" s="28">
        <v>174070</v>
      </c>
      <c r="H120" s="28">
        <v>50883</v>
      </c>
      <c r="I120" s="28">
        <v>26284</v>
      </c>
      <c r="J120" s="28">
        <v>38723</v>
      </c>
      <c r="K120" s="28">
        <v>35765</v>
      </c>
      <c r="L120" s="28">
        <v>31220</v>
      </c>
      <c r="M120" s="28">
        <v>717134</v>
      </c>
      <c r="N120" s="27">
        <f t="shared" ref="N120:N121" si="92">SUM(B120:M120)</f>
        <v>1410606</v>
      </c>
    </row>
    <row r="121" spans="1:15" x14ac:dyDescent="0.2">
      <c r="A121" s="25" t="s">
        <v>59</v>
      </c>
      <c r="B121" s="28">
        <v>3707</v>
      </c>
      <c r="C121" s="28">
        <v>4686</v>
      </c>
      <c r="D121" s="28">
        <v>137850</v>
      </c>
      <c r="E121" s="28">
        <v>118764</v>
      </c>
      <c r="F121" s="28">
        <v>3609</v>
      </c>
      <c r="G121" s="28">
        <v>121408</v>
      </c>
      <c r="H121" s="28">
        <v>46303</v>
      </c>
      <c r="I121" s="28">
        <v>20679</v>
      </c>
      <c r="J121" s="28">
        <v>33329</v>
      </c>
      <c r="K121" s="28">
        <v>37014</v>
      </c>
      <c r="L121" s="28">
        <v>34559</v>
      </c>
      <c r="M121" s="28">
        <v>494236</v>
      </c>
      <c r="N121" s="27">
        <f t="shared" si="92"/>
        <v>1056144</v>
      </c>
    </row>
    <row r="123" spans="1:15" x14ac:dyDescent="0.2">
      <c r="B123" s="164" t="s">
        <v>56</v>
      </c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</row>
    <row r="124" spans="1:15" x14ac:dyDescent="0.2">
      <c r="A124" s="15" t="s">
        <v>33</v>
      </c>
      <c r="B124" s="6" t="s">
        <v>7</v>
      </c>
      <c r="C124" s="6" t="s">
        <v>8</v>
      </c>
      <c r="D124" s="6" t="s">
        <v>9</v>
      </c>
      <c r="E124" s="6" t="s">
        <v>10</v>
      </c>
      <c r="F124" s="6" t="s">
        <v>11</v>
      </c>
      <c r="G124" s="4" t="s">
        <v>19</v>
      </c>
      <c r="H124" s="2" t="s">
        <v>12</v>
      </c>
      <c r="I124" s="4" t="s">
        <v>13</v>
      </c>
      <c r="J124" s="4" t="s">
        <v>42</v>
      </c>
      <c r="K124" s="4" t="s">
        <v>14</v>
      </c>
      <c r="L124" s="4" t="s">
        <v>17</v>
      </c>
      <c r="M124" s="4" t="s">
        <v>15</v>
      </c>
    </row>
    <row r="125" spans="1:15" x14ac:dyDescent="0.2">
      <c r="A125" s="16">
        <v>41913</v>
      </c>
      <c r="B125" s="30">
        <f>B106-B$119</f>
        <v>-48.583333333333371</v>
      </c>
      <c r="C125" s="30">
        <f t="shared" ref="C125:M125" si="93">C106-C$119</f>
        <v>-319.41666666666663</v>
      </c>
      <c r="D125" s="30">
        <f t="shared" si="93"/>
        <v>-2787.9166666666679</v>
      </c>
      <c r="E125" s="30">
        <f t="shared" si="93"/>
        <v>-653.66666666666606</v>
      </c>
      <c r="F125" s="30">
        <f t="shared" si="93"/>
        <v>-5.3333333333333144</v>
      </c>
      <c r="G125" s="30">
        <f t="shared" si="93"/>
        <v>2275</v>
      </c>
      <c r="H125" s="30">
        <f t="shared" si="93"/>
        <v>-19.41666666666697</v>
      </c>
      <c r="I125" s="30">
        <f t="shared" si="93"/>
        <v>1527.5</v>
      </c>
      <c r="J125" s="30">
        <f t="shared" si="93"/>
        <v>311.5</v>
      </c>
      <c r="K125" s="30">
        <f t="shared" si="93"/>
        <v>477.66666666666652</v>
      </c>
      <c r="L125" s="30">
        <f t="shared" si="93"/>
        <v>-268.08333333333348</v>
      </c>
      <c r="M125" s="30">
        <f t="shared" si="93"/>
        <v>11572.5</v>
      </c>
      <c r="N125" s="18"/>
      <c r="O125" s="18"/>
    </row>
    <row r="126" spans="1:15" x14ac:dyDescent="0.2">
      <c r="A126" s="16">
        <v>41944</v>
      </c>
      <c r="B126" s="30">
        <f t="shared" ref="B126:M126" si="94">B107-B$119</f>
        <v>-59.583333333333371</v>
      </c>
      <c r="C126" s="30">
        <f t="shared" si="94"/>
        <v>-238.41666666666663</v>
      </c>
      <c r="D126" s="30">
        <f t="shared" si="94"/>
        <v>-3198.9166666666679</v>
      </c>
      <c r="E126" s="30">
        <f t="shared" si="94"/>
        <v>-27.66666666666606</v>
      </c>
      <c r="F126" s="30">
        <f t="shared" si="94"/>
        <v>-39.333333333333314</v>
      </c>
      <c r="G126" s="30">
        <f t="shared" si="94"/>
        <v>-2492</v>
      </c>
      <c r="H126" s="30">
        <f t="shared" si="94"/>
        <v>43.58333333333303</v>
      </c>
      <c r="I126" s="30">
        <f t="shared" si="94"/>
        <v>-180.5</v>
      </c>
      <c r="J126" s="30">
        <f t="shared" si="94"/>
        <v>722.5</v>
      </c>
      <c r="K126" s="30">
        <f t="shared" si="94"/>
        <v>427.66666666666652</v>
      </c>
      <c r="L126" s="30">
        <f t="shared" si="94"/>
        <v>-395.08333333333348</v>
      </c>
      <c r="M126" s="30">
        <f t="shared" si="94"/>
        <v>44717.5</v>
      </c>
    </row>
    <row r="127" spans="1:15" x14ac:dyDescent="0.2">
      <c r="A127" s="16">
        <v>41974</v>
      </c>
      <c r="B127" s="30">
        <f t="shared" ref="B127:M127" si="95">B108-B$119</f>
        <v>-121.58333333333337</v>
      </c>
      <c r="C127" s="30">
        <f t="shared" si="95"/>
        <v>-378.41666666666663</v>
      </c>
      <c r="D127" s="30">
        <f t="shared" si="95"/>
        <v>-196.91666666666788</v>
      </c>
      <c r="E127" s="30">
        <f t="shared" si="95"/>
        <v>-1144.6666666666661</v>
      </c>
      <c r="F127" s="30">
        <f t="shared" si="95"/>
        <v>-94.333333333333314</v>
      </c>
      <c r="G127" s="30">
        <f t="shared" si="95"/>
        <v>-2748</v>
      </c>
      <c r="H127" s="30">
        <f t="shared" si="95"/>
        <v>-313.41666666666697</v>
      </c>
      <c r="I127" s="30">
        <f t="shared" si="95"/>
        <v>-606.5</v>
      </c>
      <c r="J127" s="30">
        <f t="shared" si="95"/>
        <v>212.5</v>
      </c>
      <c r="K127" s="30">
        <f t="shared" si="95"/>
        <v>-482.33333333333348</v>
      </c>
      <c r="L127" s="30">
        <f t="shared" si="95"/>
        <v>-726.08333333333348</v>
      </c>
      <c r="M127" s="30">
        <f t="shared" si="95"/>
        <v>-4828.5</v>
      </c>
    </row>
    <row r="128" spans="1:15" x14ac:dyDescent="0.2">
      <c r="A128" s="16">
        <v>42005</v>
      </c>
      <c r="B128" s="30">
        <f t="shared" ref="B128:M128" si="96">B109-B$119</f>
        <v>-34.583333333333371</v>
      </c>
      <c r="C128" s="30">
        <f t="shared" si="96"/>
        <v>-537.41666666666663</v>
      </c>
      <c r="D128" s="30">
        <f t="shared" si="96"/>
        <v>6598.0833333333321</v>
      </c>
      <c r="E128" s="30">
        <f t="shared" si="96"/>
        <v>-1282.6666666666661</v>
      </c>
      <c r="F128" s="30">
        <f t="shared" si="96"/>
        <v>-39.333333333333314</v>
      </c>
      <c r="G128" s="30">
        <f t="shared" si="96"/>
        <v>-1348</v>
      </c>
      <c r="H128" s="30">
        <f t="shared" si="96"/>
        <v>37.58333333333303</v>
      </c>
      <c r="I128" s="30">
        <f t="shared" si="96"/>
        <v>-589.5</v>
      </c>
      <c r="J128" s="30">
        <f t="shared" si="96"/>
        <v>-204.5</v>
      </c>
      <c r="K128" s="30">
        <f t="shared" si="96"/>
        <v>-192.33333333333348</v>
      </c>
      <c r="L128" s="30">
        <f t="shared" si="96"/>
        <v>-627.08333333333348</v>
      </c>
      <c r="M128" s="30">
        <f t="shared" si="96"/>
        <v>-21205.5</v>
      </c>
    </row>
    <row r="129" spans="1:14" x14ac:dyDescent="0.2">
      <c r="A129" s="16">
        <v>42036</v>
      </c>
      <c r="B129" s="30">
        <f t="shared" ref="B129:M129" si="97">B110-B$119</f>
        <v>-8.5833333333333712</v>
      </c>
      <c r="C129" s="30">
        <f t="shared" si="97"/>
        <v>-413.41666666666663</v>
      </c>
      <c r="D129" s="30">
        <f t="shared" si="97"/>
        <v>-120.91666666666788</v>
      </c>
      <c r="E129" s="30">
        <f t="shared" si="97"/>
        <v>-2145.6666666666661</v>
      </c>
      <c r="F129" s="30">
        <f t="shared" si="97"/>
        <v>-74.333333333333314</v>
      </c>
      <c r="G129" s="30">
        <f t="shared" si="97"/>
        <v>-1208</v>
      </c>
      <c r="H129" s="30">
        <f t="shared" si="97"/>
        <v>-1645.416666666667</v>
      </c>
      <c r="I129" s="30">
        <f t="shared" si="97"/>
        <v>-377.5</v>
      </c>
      <c r="J129" s="30">
        <f t="shared" si="97"/>
        <v>-901.5</v>
      </c>
      <c r="K129" s="30">
        <f t="shared" si="97"/>
        <v>-218.33333333333348</v>
      </c>
      <c r="L129" s="30">
        <f t="shared" si="97"/>
        <v>-495.08333333333348</v>
      </c>
      <c r="M129" s="30">
        <f t="shared" si="97"/>
        <v>-12894.5</v>
      </c>
    </row>
    <row r="130" spans="1:14" x14ac:dyDescent="0.2">
      <c r="A130" s="16">
        <v>42064</v>
      </c>
      <c r="B130" s="30">
        <f t="shared" ref="B130:M130" si="98">B111-B$119</f>
        <v>83.416666666666629</v>
      </c>
      <c r="C130" s="30">
        <f t="shared" si="98"/>
        <v>-413.41666666666663</v>
      </c>
      <c r="D130" s="30">
        <f t="shared" si="98"/>
        <v>3777.0833333333321</v>
      </c>
      <c r="E130" s="30">
        <f t="shared" si="98"/>
        <v>3129.3333333333339</v>
      </c>
      <c r="F130" s="30">
        <f t="shared" si="98"/>
        <v>226.66666666666669</v>
      </c>
      <c r="G130" s="30">
        <f t="shared" si="98"/>
        <v>2876</v>
      </c>
      <c r="H130" s="30">
        <f t="shared" si="98"/>
        <v>925.58333333333303</v>
      </c>
      <c r="I130" s="30">
        <f t="shared" si="98"/>
        <v>161.5</v>
      </c>
      <c r="J130" s="30">
        <f t="shared" si="98"/>
        <v>72.5</v>
      </c>
      <c r="K130" s="30">
        <f t="shared" si="98"/>
        <v>460.66666666666652</v>
      </c>
      <c r="L130" s="30">
        <f t="shared" si="98"/>
        <v>260.91666666666652</v>
      </c>
      <c r="M130" s="30">
        <f t="shared" si="98"/>
        <v>6657.5</v>
      </c>
    </row>
    <row r="131" spans="1:14" x14ac:dyDescent="0.2">
      <c r="A131" s="16">
        <v>42095</v>
      </c>
      <c r="B131" s="30">
        <f t="shared" ref="B131:M131" si="99">B112-B$119</f>
        <v>104.41666666666663</v>
      </c>
      <c r="C131" s="30">
        <f t="shared" si="99"/>
        <v>-350.41666666666663</v>
      </c>
      <c r="D131" s="30">
        <f t="shared" si="99"/>
        <v>1689.0833333333321</v>
      </c>
      <c r="E131" s="30">
        <f t="shared" si="99"/>
        <v>4005.3333333333339</v>
      </c>
      <c r="F131" s="30">
        <f t="shared" si="99"/>
        <v>18.666666666666686</v>
      </c>
      <c r="G131" s="30">
        <f t="shared" si="99"/>
        <v>7274</v>
      </c>
      <c r="H131" s="30">
        <f t="shared" si="99"/>
        <v>4055.583333333333</v>
      </c>
      <c r="I131" s="30">
        <f t="shared" si="99"/>
        <v>163.5</v>
      </c>
      <c r="J131" s="30">
        <f t="shared" si="99"/>
        <v>732.5</v>
      </c>
      <c r="K131" s="30">
        <f t="shared" si="99"/>
        <v>255.66666666666652</v>
      </c>
      <c r="L131" s="30">
        <f t="shared" si="99"/>
        <v>475.91666666666652</v>
      </c>
      <c r="M131" s="30">
        <f t="shared" si="99"/>
        <v>2151.5</v>
      </c>
    </row>
    <row r="132" spans="1:14" x14ac:dyDescent="0.2">
      <c r="A132" s="16">
        <v>42125</v>
      </c>
      <c r="B132" s="30">
        <f t="shared" ref="B132:M132" si="100">B113-B$119</f>
        <v>12.416666666666629</v>
      </c>
      <c r="C132" s="30">
        <f t="shared" si="100"/>
        <v>-195.41666666666663</v>
      </c>
      <c r="D132" s="30">
        <f t="shared" si="100"/>
        <v>362.08333333333212</v>
      </c>
      <c r="E132" s="30">
        <f t="shared" si="100"/>
        <v>1377.3333333333339</v>
      </c>
      <c r="F132" s="30">
        <f t="shared" si="100"/>
        <v>-18.333333333333314</v>
      </c>
      <c r="G132" s="30">
        <f t="shared" si="100"/>
        <v>430</v>
      </c>
      <c r="H132" s="30">
        <f t="shared" si="100"/>
        <v>2426.583333333333</v>
      </c>
      <c r="I132" s="30">
        <f t="shared" si="100"/>
        <v>89.5</v>
      </c>
      <c r="J132" s="30">
        <f t="shared" si="100"/>
        <v>64.5</v>
      </c>
      <c r="K132" s="30">
        <f t="shared" si="100"/>
        <v>37.666666666666515</v>
      </c>
      <c r="L132" s="30">
        <f t="shared" si="100"/>
        <v>619.91666666666652</v>
      </c>
      <c r="M132" s="30">
        <f t="shared" si="100"/>
        <v>8568.5</v>
      </c>
    </row>
    <row r="133" spans="1:14" x14ac:dyDescent="0.2">
      <c r="A133" s="16">
        <v>42156</v>
      </c>
      <c r="B133" s="30">
        <f t="shared" ref="B133:M133" si="101">B114-B$119</f>
        <v>7.4166666666666288</v>
      </c>
      <c r="C133" s="30">
        <f t="shared" si="101"/>
        <v>846.58333333333337</v>
      </c>
      <c r="D133" s="30">
        <f t="shared" si="101"/>
        <v>-1435.9166666666679</v>
      </c>
      <c r="E133" s="30">
        <f t="shared" si="101"/>
        <v>-919.66666666666606</v>
      </c>
      <c r="F133" s="30">
        <f t="shared" si="101"/>
        <v>107.66666666666669</v>
      </c>
      <c r="G133" s="30">
        <f t="shared" si="101"/>
        <v>-2628</v>
      </c>
      <c r="H133" s="30">
        <f t="shared" si="101"/>
        <v>989.58333333333303</v>
      </c>
      <c r="I133" s="30">
        <f t="shared" si="101"/>
        <v>-289.5</v>
      </c>
      <c r="J133" s="30">
        <f t="shared" si="101"/>
        <v>168.5</v>
      </c>
      <c r="K133" s="30">
        <f t="shared" si="101"/>
        <v>-66.333333333333485</v>
      </c>
      <c r="L133" s="30">
        <f t="shared" si="101"/>
        <v>436.91666666666652</v>
      </c>
      <c r="M133" s="30">
        <f t="shared" si="101"/>
        <v>-2107.5</v>
      </c>
    </row>
    <row r="134" spans="1:14" x14ac:dyDescent="0.2">
      <c r="A134" s="16">
        <v>42186</v>
      </c>
      <c r="B134" s="30">
        <f t="shared" ref="B134:M134" si="102">B115-B$119</f>
        <v>77.416666666666629</v>
      </c>
      <c r="C134" s="30">
        <f t="shared" si="102"/>
        <v>911.58333333333337</v>
      </c>
      <c r="D134" s="30">
        <f t="shared" si="102"/>
        <v>21.083333333332121</v>
      </c>
      <c r="E134" s="30">
        <f t="shared" si="102"/>
        <v>-1270.6666666666661</v>
      </c>
      <c r="F134" s="30">
        <f t="shared" si="102"/>
        <v>-5.3333333333333144</v>
      </c>
      <c r="G134" s="30">
        <f t="shared" si="102"/>
        <v>-2953</v>
      </c>
      <c r="H134" s="30">
        <f t="shared" si="102"/>
        <v>-2158.416666666667</v>
      </c>
      <c r="I134" s="30">
        <f t="shared" si="102"/>
        <v>-314.5</v>
      </c>
      <c r="J134" s="30">
        <f t="shared" si="102"/>
        <v>-49.5</v>
      </c>
      <c r="K134" s="30">
        <f t="shared" si="102"/>
        <v>-263.33333333333348</v>
      </c>
      <c r="L134" s="30">
        <f t="shared" si="102"/>
        <v>480.91666666666652</v>
      </c>
      <c r="M134" s="30">
        <f t="shared" si="102"/>
        <v>-23432.5</v>
      </c>
    </row>
    <row r="135" spans="1:14" x14ac:dyDescent="0.2">
      <c r="A135" s="16">
        <v>42217</v>
      </c>
      <c r="B135" s="30">
        <f t="shared" ref="B135:M135" si="103">B116-B$119</f>
        <v>-37.583333333333371</v>
      </c>
      <c r="C135" s="30">
        <f t="shared" si="103"/>
        <v>698.58333333333337</v>
      </c>
      <c r="D135" s="30">
        <f t="shared" si="103"/>
        <v>-1570.9166666666679</v>
      </c>
      <c r="E135" s="30">
        <f t="shared" si="103"/>
        <v>-1065.6666666666661</v>
      </c>
      <c r="F135" s="30">
        <f t="shared" si="103"/>
        <v>-70.333333333333314</v>
      </c>
      <c r="G135" s="30">
        <f t="shared" si="103"/>
        <v>-1505</v>
      </c>
      <c r="H135" s="30">
        <f t="shared" si="103"/>
        <v>-2761.416666666667</v>
      </c>
      <c r="I135" s="30">
        <f t="shared" si="103"/>
        <v>-222.5</v>
      </c>
      <c r="J135" s="30">
        <f t="shared" si="103"/>
        <v>-622.5</v>
      </c>
      <c r="K135" s="30">
        <f t="shared" si="103"/>
        <v>-507.33333333333348</v>
      </c>
      <c r="L135" s="30">
        <f t="shared" si="103"/>
        <v>32.916666666666515</v>
      </c>
      <c r="M135" s="30">
        <f t="shared" si="103"/>
        <v>-13526.5</v>
      </c>
    </row>
    <row r="136" spans="1:14" x14ac:dyDescent="0.2">
      <c r="A136" s="16">
        <v>42248</v>
      </c>
      <c r="B136" s="30">
        <f t="shared" ref="B136:M136" si="104">B117-B$119</f>
        <v>25.416666666666629</v>
      </c>
      <c r="C136" s="30">
        <f t="shared" si="104"/>
        <v>389.58333333333337</v>
      </c>
      <c r="D136" s="30">
        <f t="shared" si="104"/>
        <v>-3135.9166666666679</v>
      </c>
      <c r="E136" s="30">
        <f t="shared" si="104"/>
        <v>-1.6666666666660603</v>
      </c>
      <c r="F136" s="30">
        <f t="shared" si="104"/>
        <v>-6.3333333333333144</v>
      </c>
      <c r="G136" s="30">
        <f t="shared" si="104"/>
        <v>2027</v>
      </c>
      <c r="H136" s="30">
        <f t="shared" si="104"/>
        <v>-1580.416666666667</v>
      </c>
      <c r="I136" s="30">
        <f t="shared" si="104"/>
        <v>638.5</v>
      </c>
      <c r="J136" s="30">
        <f t="shared" si="104"/>
        <v>-506.5</v>
      </c>
      <c r="K136" s="30">
        <f t="shared" si="104"/>
        <v>70.666666666666515</v>
      </c>
      <c r="L136" s="30">
        <f t="shared" si="104"/>
        <v>203.91666666666652</v>
      </c>
      <c r="M136" s="30">
        <f t="shared" si="104"/>
        <v>4327.5</v>
      </c>
    </row>
    <row r="137" spans="1:14" x14ac:dyDescent="0.2">
      <c r="A137" s="15" t="s">
        <v>16</v>
      </c>
      <c r="B137" s="28">
        <f>SUM(B125:B136)</f>
        <v>-4.5474735088646412E-13</v>
      </c>
      <c r="C137" s="28">
        <f t="shared" ref="C137:M137" si="105">SUM(C125:C136)</f>
        <v>1.1368683772161603E-12</v>
      </c>
      <c r="D137" s="28">
        <f t="shared" si="105"/>
        <v>-1.4551915228366852E-11</v>
      </c>
      <c r="E137" s="28">
        <f t="shared" si="105"/>
        <v>7.2759576141834259E-12</v>
      </c>
      <c r="F137" s="28">
        <f t="shared" si="105"/>
        <v>2.2737367544323206E-13</v>
      </c>
      <c r="G137" s="28">
        <f t="shared" si="105"/>
        <v>0</v>
      </c>
      <c r="H137" s="28">
        <f t="shared" si="105"/>
        <v>-3.637978807091713E-12</v>
      </c>
      <c r="I137" s="28">
        <f t="shared" si="105"/>
        <v>0</v>
      </c>
      <c r="J137" s="28">
        <f t="shared" si="105"/>
        <v>0</v>
      </c>
      <c r="K137" s="28">
        <f t="shared" si="105"/>
        <v>-1.8189894035458565E-12</v>
      </c>
      <c r="L137" s="28">
        <f t="shared" si="105"/>
        <v>-1.8189894035458565E-12</v>
      </c>
      <c r="M137" s="28">
        <f t="shared" si="105"/>
        <v>0</v>
      </c>
    </row>
    <row r="138" spans="1:14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</row>
    <row r="139" spans="1:14" x14ac:dyDescent="0.2">
      <c r="B139" s="164" t="s">
        <v>57</v>
      </c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</row>
    <row r="140" spans="1:14" x14ac:dyDescent="0.2">
      <c r="A140" s="31" t="s">
        <v>33</v>
      </c>
      <c r="B140" s="32" t="s">
        <v>7</v>
      </c>
      <c r="C140" s="32" t="s">
        <v>8</v>
      </c>
      <c r="D140" s="32" t="s">
        <v>9</v>
      </c>
      <c r="E140" s="32" t="s">
        <v>10</v>
      </c>
      <c r="F140" s="32" t="s">
        <v>11</v>
      </c>
      <c r="G140" s="32" t="s">
        <v>19</v>
      </c>
      <c r="H140" s="33" t="s">
        <v>12</v>
      </c>
      <c r="I140" s="32" t="s">
        <v>13</v>
      </c>
      <c r="J140" s="32" t="s">
        <v>42</v>
      </c>
      <c r="K140" s="32" t="s">
        <v>14</v>
      </c>
      <c r="L140" s="32" t="s">
        <v>17</v>
      </c>
      <c r="M140" s="32" t="s">
        <v>15</v>
      </c>
    </row>
    <row r="141" spans="1:14" x14ac:dyDescent="0.2">
      <c r="A141" s="16">
        <v>41913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1:14" x14ac:dyDescent="0.2">
      <c r="A142" s="16">
        <v>41944</v>
      </c>
      <c r="B142" s="17">
        <f>B107-B106</f>
        <v>-11</v>
      </c>
      <c r="C142" s="17">
        <f t="shared" ref="C142:M142" si="106">C107-C106</f>
        <v>81</v>
      </c>
      <c r="D142" s="17">
        <f t="shared" si="106"/>
        <v>-411</v>
      </c>
      <c r="E142" s="17">
        <f t="shared" si="106"/>
        <v>626</v>
      </c>
      <c r="F142" s="17">
        <f t="shared" si="106"/>
        <v>-34</v>
      </c>
      <c r="G142" s="17">
        <f t="shared" si="106"/>
        <v>-4767</v>
      </c>
      <c r="H142" s="17">
        <f t="shared" si="106"/>
        <v>63</v>
      </c>
      <c r="I142" s="17">
        <f t="shared" si="106"/>
        <v>-1708</v>
      </c>
      <c r="J142" s="17">
        <f t="shared" si="106"/>
        <v>411</v>
      </c>
      <c r="K142" s="17">
        <f t="shared" si="106"/>
        <v>-50</v>
      </c>
      <c r="L142" s="17">
        <f t="shared" si="106"/>
        <v>-127</v>
      </c>
      <c r="M142" s="30">
        <f t="shared" si="106"/>
        <v>33145</v>
      </c>
      <c r="N142" s="20"/>
    </row>
    <row r="143" spans="1:14" x14ac:dyDescent="0.2">
      <c r="A143" s="16">
        <v>41974</v>
      </c>
      <c r="B143" s="17">
        <f t="shared" ref="B143:M143" si="107">B108-B107</f>
        <v>-62</v>
      </c>
      <c r="C143" s="17">
        <f t="shared" si="107"/>
        <v>-140</v>
      </c>
      <c r="D143" s="17">
        <f t="shared" si="107"/>
        <v>3002</v>
      </c>
      <c r="E143" s="17">
        <f t="shared" si="107"/>
        <v>-1117</v>
      </c>
      <c r="F143" s="17">
        <f t="shared" si="107"/>
        <v>-55</v>
      </c>
      <c r="G143" s="17">
        <f t="shared" si="107"/>
        <v>-256</v>
      </c>
      <c r="H143" s="17">
        <f t="shared" si="107"/>
        <v>-357</v>
      </c>
      <c r="I143" s="17">
        <f t="shared" si="107"/>
        <v>-426</v>
      </c>
      <c r="J143" s="17">
        <f t="shared" si="107"/>
        <v>-510</v>
      </c>
      <c r="K143" s="17">
        <f t="shared" si="107"/>
        <v>-910</v>
      </c>
      <c r="L143" s="17">
        <f t="shared" si="107"/>
        <v>-331</v>
      </c>
      <c r="M143" s="30">
        <f t="shared" si="107"/>
        <v>-49546</v>
      </c>
      <c r="N143" s="20"/>
    </row>
    <row r="144" spans="1:14" x14ac:dyDescent="0.2">
      <c r="A144" s="16">
        <v>42005</v>
      </c>
      <c r="B144" s="17">
        <f t="shared" ref="B144:M144" si="108">B109-B108</f>
        <v>87</v>
      </c>
      <c r="C144" s="17">
        <f t="shared" si="108"/>
        <v>-159</v>
      </c>
      <c r="D144" s="17">
        <f t="shared" si="108"/>
        <v>6795</v>
      </c>
      <c r="E144" s="17">
        <f t="shared" si="108"/>
        <v>-138</v>
      </c>
      <c r="F144" s="17">
        <f t="shared" si="108"/>
        <v>55</v>
      </c>
      <c r="G144" s="17">
        <f t="shared" si="108"/>
        <v>1400</v>
      </c>
      <c r="H144" s="17">
        <f t="shared" si="108"/>
        <v>351</v>
      </c>
      <c r="I144" s="17">
        <f t="shared" si="108"/>
        <v>17</v>
      </c>
      <c r="J144" s="17">
        <f t="shared" si="108"/>
        <v>-417</v>
      </c>
      <c r="K144" s="17">
        <f t="shared" si="108"/>
        <v>290</v>
      </c>
      <c r="L144" s="17">
        <f t="shared" si="108"/>
        <v>99</v>
      </c>
      <c r="M144" s="30">
        <f t="shared" si="108"/>
        <v>-16377</v>
      </c>
      <c r="N144" s="20"/>
    </row>
    <row r="145" spans="1:15" x14ac:dyDescent="0.2">
      <c r="A145" s="16">
        <v>42036</v>
      </c>
      <c r="B145" s="17">
        <f t="shared" ref="B145:M145" si="109">B110-B109</f>
        <v>26</v>
      </c>
      <c r="C145" s="17">
        <f t="shared" si="109"/>
        <v>124</v>
      </c>
      <c r="D145" s="17">
        <f t="shared" si="109"/>
        <v>-6719</v>
      </c>
      <c r="E145" s="17">
        <f t="shared" si="109"/>
        <v>-863</v>
      </c>
      <c r="F145" s="17">
        <f t="shared" si="109"/>
        <v>-35</v>
      </c>
      <c r="G145" s="17">
        <f t="shared" si="109"/>
        <v>140</v>
      </c>
      <c r="H145" s="17">
        <f t="shared" si="109"/>
        <v>-1683</v>
      </c>
      <c r="I145" s="17">
        <f t="shared" si="109"/>
        <v>212</v>
      </c>
      <c r="J145" s="17">
        <f t="shared" si="109"/>
        <v>-697</v>
      </c>
      <c r="K145" s="17">
        <f t="shared" si="109"/>
        <v>-26</v>
      </c>
      <c r="L145" s="17">
        <f t="shared" si="109"/>
        <v>132</v>
      </c>
      <c r="M145" s="30">
        <f t="shared" si="109"/>
        <v>8311</v>
      </c>
      <c r="N145" s="20"/>
    </row>
    <row r="146" spans="1:15" x14ac:dyDescent="0.2">
      <c r="A146" s="16">
        <v>42064</v>
      </c>
      <c r="B146" s="17">
        <f t="shared" ref="B146:M146" si="110">B111-B110</f>
        <v>92</v>
      </c>
      <c r="C146" s="17">
        <f t="shared" si="110"/>
        <v>0</v>
      </c>
      <c r="D146" s="17">
        <f t="shared" si="110"/>
        <v>3898</v>
      </c>
      <c r="E146" s="17">
        <f t="shared" si="110"/>
        <v>5275</v>
      </c>
      <c r="F146" s="17">
        <f t="shared" si="110"/>
        <v>301</v>
      </c>
      <c r="G146" s="17">
        <f t="shared" si="110"/>
        <v>4084</v>
      </c>
      <c r="H146" s="17">
        <f t="shared" si="110"/>
        <v>2571</v>
      </c>
      <c r="I146" s="17">
        <f t="shared" si="110"/>
        <v>539</v>
      </c>
      <c r="J146" s="17">
        <f t="shared" si="110"/>
        <v>974</v>
      </c>
      <c r="K146" s="17">
        <f t="shared" si="110"/>
        <v>679</v>
      </c>
      <c r="L146" s="17">
        <f t="shared" si="110"/>
        <v>756</v>
      </c>
      <c r="M146" s="30">
        <f t="shared" si="110"/>
        <v>19552</v>
      </c>
      <c r="N146" s="20"/>
    </row>
    <row r="147" spans="1:15" x14ac:dyDescent="0.2">
      <c r="A147" s="16">
        <v>42095</v>
      </c>
      <c r="B147" s="17">
        <f t="shared" ref="B147:M147" si="111">B112-B111</f>
        <v>21</v>
      </c>
      <c r="C147" s="17">
        <f t="shared" si="111"/>
        <v>63</v>
      </c>
      <c r="D147" s="17">
        <f t="shared" si="111"/>
        <v>-2088</v>
      </c>
      <c r="E147" s="17">
        <f t="shared" si="111"/>
        <v>876</v>
      </c>
      <c r="F147" s="17">
        <f t="shared" si="111"/>
        <v>-208</v>
      </c>
      <c r="G147" s="17">
        <f t="shared" si="111"/>
        <v>4398</v>
      </c>
      <c r="H147" s="17">
        <f t="shared" si="111"/>
        <v>3130</v>
      </c>
      <c r="I147" s="17">
        <f t="shared" si="111"/>
        <v>2</v>
      </c>
      <c r="J147" s="17">
        <f t="shared" si="111"/>
        <v>660</v>
      </c>
      <c r="K147" s="17">
        <f t="shared" si="111"/>
        <v>-205</v>
      </c>
      <c r="L147" s="17">
        <f t="shared" si="111"/>
        <v>215</v>
      </c>
      <c r="M147" s="30">
        <f t="shared" si="111"/>
        <v>-4506</v>
      </c>
      <c r="N147" s="20"/>
    </row>
    <row r="148" spans="1:15" x14ac:dyDescent="0.2">
      <c r="A148" s="16">
        <v>42125</v>
      </c>
      <c r="B148" s="17">
        <f t="shared" ref="B148:M148" si="112">B113-B112</f>
        <v>-92</v>
      </c>
      <c r="C148" s="17">
        <f t="shared" si="112"/>
        <v>155</v>
      </c>
      <c r="D148" s="17">
        <f t="shared" si="112"/>
        <v>-1327</v>
      </c>
      <c r="E148" s="17">
        <f t="shared" si="112"/>
        <v>-2628</v>
      </c>
      <c r="F148" s="17">
        <f t="shared" si="112"/>
        <v>-37</v>
      </c>
      <c r="G148" s="17">
        <f t="shared" si="112"/>
        <v>-6844</v>
      </c>
      <c r="H148" s="17">
        <f t="shared" si="112"/>
        <v>-1629</v>
      </c>
      <c r="I148" s="17">
        <f t="shared" si="112"/>
        <v>-74</v>
      </c>
      <c r="J148" s="17">
        <f t="shared" si="112"/>
        <v>-668</v>
      </c>
      <c r="K148" s="17">
        <f t="shared" si="112"/>
        <v>-218</v>
      </c>
      <c r="L148" s="17">
        <f t="shared" si="112"/>
        <v>144</v>
      </c>
      <c r="M148" s="30">
        <f t="shared" si="112"/>
        <v>6417</v>
      </c>
      <c r="N148" s="20"/>
    </row>
    <row r="149" spans="1:15" x14ac:dyDescent="0.2">
      <c r="A149" s="16">
        <v>42156</v>
      </c>
      <c r="B149" s="17">
        <f t="shared" ref="B149:M149" si="113">B114-B113</f>
        <v>-5</v>
      </c>
      <c r="C149" s="17">
        <f t="shared" si="113"/>
        <v>1042</v>
      </c>
      <c r="D149" s="17">
        <f t="shared" si="113"/>
        <v>-1798</v>
      </c>
      <c r="E149" s="17">
        <f t="shared" si="113"/>
        <v>-2297</v>
      </c>
      <c r="F149" s="17">
        <f t="shared" si="113"/>
        <v>126</v>
      </c>
      <c r="G149" s="17">
        <f t="shared" si="113"/>
        <v>-3058</v>
      </c>
      <c r="H149" s="17">
        <f t="shared" si="113"/>
        <v>-1437</v>
      </c>
      <c r="I149" s="17">
        <f t="shared" si="113"/>
        <v>-379</v>
      </c>
      <c r="J149" s="17">
        <f t="shared" si="113"/>
        <v>104</v>
      </c>
      <c r="K149" s="17">
        <f t="shared" si="113"/>
        <v>-104</v>
      </c>
      <c r="L149" s="17">
        <f t="shared" si="113"/>
        <v>-183</v>
      </c>
      <c r="M149" s="30">
        <f t="shared" si="113"/>
        <v>-10676</v>
      </c>
      <c r="N149" s="20"/>
    </row>
    <row r="150" spans="1:15" x14ac:dyDescent="0.2">
      <c r="A150" s="16">
        <v>42186</v>
      </c>
      <c r="B150" s="17">
        <f t="shared" ref="B150:M150" si="114">B115-B114</f>
        <v>70</v>
      </c>
      <c r="C150" s="17">
        <f t="shared" si="114"/>
        <v>65</v>
      </c>
      <c r="D150" s="17">
        <f t="shared" si="114"/>
        <v>1457</v>
      </c>
      <c r="E150" s="17">
        <f t="shared" si="114"/>
        <v>-351</v>
      </c>
      <c r="F150" s="17">
        <f t="shared" si="114"/>
        <v>-113</v>
      </c>
      <c r="G150" s="17">
        <f t="shared" si="114"/>
        <v>-325</v>
      </c>
      <c r="H150" s="17">
        <f t="shared" si="114"/>
        <v>-3148</v>
      </c>
      <c r="I150" s="17">
        <f t="shared" si="114"/>
        <v>-25</v>
      </c>
      <c r="J150" s="17">
        <f t="shared" si="114"/>
        <v>-218</v>
      </c>
      <c r="K150" s="17">
        <f t="shared" si="114"/>
        <v>-197</v>
      </c>
      <c r="L150" s="17">
        <f t="shared" si="114"/>
        <v>44</v>
      </c>
      <c r="M150" s="30">
        <f t="shared" si="114"/>
        <v>-21325</v>
      </c>
      <c r="N150" s="20"/>
    </row>
    <row r="151" spans="1:15" x14ac:dyDescent="0.2">
      <c r="A151" s="16">
        <v>42217</v>
      </c>
      <c r="B151" s="17">
        <f t="shared" ref="B151:M151" si="115">B116-B115</f>
        <v>-115</v>
      </c>
      <c r="C151" s="17">
        <f t="shared" si="115"/>
        <v>-213</v>
      </c>
      <c r="D151" s="17">
        <f t="shared" si="115"/>
        <v>-1592</v>
      </c>
      <c r="E151" s="17">
        <f t="shared" si="115"/>
        <v>205</v>
      </c>
      <c r="F151" s="17">
        <f t="shared" si="115"/>
        <v>-65</v>
      </c>
      <c r="G151" s="17">
        <f t="shared" si="115"/>
        <v>1448</v>
      </c>
      <c r="H151" s="17">
        <f t="shared" si="115"/>
        <v>-603</v>
      </c>
      <c r="I151" s="17">
        <f t="shared" si="115"/>
        <v>92</v>
      </c>
      <c r="J151" s="17">
        <f t="shared" si="115"/>
        <v>-573</v>
      </c>
      <c r="K151" s="17">
        <f t="shared" si="115"/>
        <v>-244</v>
      </c>
      <c r="L151" s="17">
        <f t="shared" si="115"/>
        <v>-448</v>
      </c>
      <c r="M151" s="30">
        <f t="shared" si="115"/>
        <v>9906</v>
      </c>
      <c r="N151" s="20"/>
    </row>
    <row r="152" spans="1:15" x14ac:dyDescent="0.2">
      <c r="A152" s="16">
        <v>42248</v>
      </c>
      <c r="B152" s="17">
        <f t="shared" ref="B152:M152" si="116">B117-B116</f>
        <v>63</v>
      </c>
      <c r="C152" s="17">
        <f t="shared" si="116"/>
        <v>-309</v>
      </c>
      <c r="D152" s="17">
        <f t="shared" si="116"/>
        <v>-1565</v>
      </c>
      <c r="E152" s="17">
        <f t="shared" si="116"/>
        <v>1064</v>
      </c>
      <c r="F152" s="17">
        <f t="shared" si="116"/>
        <v>64</v>
      </c>
      <c r="G152" s="17">
        <f t="shared" si="116"/>
        <v>3532</v>
      </c>
      <c r="H152" s="17">
        <f t="shared" si="116"/>
        <v>1181</v>
      </c>
      <c r="I152" s="17">
        <f t="shared" si="116"/>
        <v>861</v>
      </c>
      <c r="J152" s="17">
        <f t="shared" si="116"/>
        <v>116</v>
      </c>
      <c r="K152" s="17">
        <f t="shared" si="116"/>
        <v>578</v>
      </c>
      <c r="L152" s="17">
        <f t="shared" si="116"/>
        <v>171</v>
      </c>
      <c r="M152" s="30">
        <f t="shared" si="116"/>
        <v>17854</v>
      </c>
      <c r="N152" s="20"/>
    </row>
    <row r="155" spans="1:15" ht="12.75" customHeight="1" x14ac:dyDescent="0.2">
      <c r="A155" s="164" t="s">
        <v>76</v>
      </c>
      <c r="B155" s="171"/>
      <c r="C155" s="171"/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</row>
    <row r="156" spans="1:15" x14ac:dyDescent="0.2">
      <c r="A156" s="51" t="s">
        <v>79</v>
      </c>
      <c r="B156" s="32" t="s">
        <v>7</v>
      </c>
      <c r="C156" s="32" t="s">
        <v>8</v>
      </c>
      <c r="D156" s="32" t="s">
        <v>9</v>
      </c>
      <c r="E156" s="32" t="s">
        <v>10</v>
      </c>
      <c r="F156" s="32" t="s">
        <v>11</v>
      </c>
      <c r="G156" s="32" t="s">
        <v>19</v>
      </c>
      <c r="H156" s="33" t="s">
        <v>12</v>
      </c>
      <c r="I156" s="32" t="s">
        <v>13</v>
      </c>
      <c r="J156" s="82" t="s">
        <v>42</v>
      </c>
      <c r="K156" s="32" t="s">
        <v>14</v>
      </c>
      <c r="L156" s="32" t="s">
        <v>17</v>
      </c>
      <c r="M156" s="32" t="s">
        <v>15</v>
      </c>
      <c r="N156" s="52" t="s">
        <v>78</v>
      </c>
      <c r="O156" s="47"/>
    </row>
    <row r="157" spans="1:15" x14ac:dyDescent="0.2">
      <c r="A157" s="44" t="s">
        <v>69</v>
      </c>
      <c r="B157" s="53">
        <v>1828.7103789062501</v>
      </c>
      <c r="C157" s="53">
        <v>255.6104873046875</v>
      </c>
      <c r="D157" s="53"/>
      <c r="E157" s="53">
        <v>219.88722949218749</v>
      </c>
      <c r="F157" s="53">
        <v>3.435041015625</v>
      </c>
      <c r="G157" s="53">
        <v>1761.525625</v>
      </c>
      <c r="H157" s="53">
        <v>180.68916015625001</v>
      </c>
      <c r="I157" s="53">
        <v>125.360509765625</v>
      </c>
      <c r="J157" s="53"/>
      <c r="K157" s="53"/>
      <c r="L157" s="53">
        <v>21.843390625000001</v>
      </c>
      <c r="M157" s="53"/>
      <c r="N157" s="53">
        <f t="shared" ref="N157:N164" si="117">SUM(B157:M157)</f>
        <v>4397.0618222656249</v>
      </c>
      <c r="O157" s="23">
        <f>N157/1024</f>
        <v>4.2940056858062743</v>
      </c>
    </row>
    <row r="158" spans="1:15" x14ac:dyDescent="0.2">
      <c r="A158" s="45" t="s">
        <v>70</v>
      </c>
      <c r="B158" s="53">
        <v>2359.018</v>
      </c>
      <c r="C158" s="53">
        <v>376.68700000000001</v>
      </c>
      <c r="D158" s="53"/>
      <c r="E158" s="53">
        <v>317.83100000000002</v>
      </c>
      <c r="F158" s="53">
        <v>5.3330000000000002</v>
      </c>
      <c r="G158" s="53">
        <v>759.51099999999997</v>
      </c>
      <c r="H158" s="53">
        <v>392.52600000000001</v>
      </c>
      <c r="I158" s="53">
        <v>63.571999999999996</v>
      </c>
      <c r="J158" s="53"/>
      <c r="K158" s="53">
        <v>0.38700000000000001</v>
      </c>
      <c r="L158" s="53">
        <v>29.620999999999999</v>
      </c>
      <c r="M158" s="53"/>
      <c r="N158" s="53">
        <f t="shared" si="117"/>
        <v>4304.4859999999999</v>
      </c>
      <c r="O158" s="23">
        <f t="shared" ref="O158:O164" si="118">N158/1024</f>
        <v>4.2035996093749999</v>
      </c>
    </row>
    <row r="159" spans="1:15" x14ac:dyDescent="0.2">
      <c r="A159" s="45" t="s">
        <v>71</v>
      </c>
      <c r="B159" s="53">
        <v>2082.8297632890626</v>
      </c>
      <c r="C159" s="53">
        <v>448.4706982421875</v>
      </c>
      <c r="D159" s="53"/>
      <c r="E159" s="53">
        <v>381.539158203125</v>
      </c>
      <c r="F159" s="53">
        <v>6.8242343749999996</v>
      </c>
      <c r="G159" s="53">
        <v>822.25268164062504</v>
      </c>
      <c r="H159" s="53">
        <v>768.33581738281248</v>
      </c>
      <c r="I159" s="53">
        <v>66.057981445312507</v>
      </c>
      <c r="J159" s="53"/>
      <c r="K159" s="53">
        <v>0.41019058227539063</v>
      </c>
      <c r="L159" s="53">
        <v>32.902135742187497</v>
      </c>
      <c r="M159" s="53">
        <v>2.722111328125</v>
      </c>
      <c r="N159" s="53">
        <f t="shared" si="117"/>
        <v>4612.3447722307128</v>
      </c>
      <c r="O159" s="23">
        <f t="shared" si="118"/>
        <v>4.5042429416315555</v>
      </c>
    </row>
    <row r="160" spans="1:15" x14ac:dyDescent="0.2">
      <c r="A160" s="46" t="s">
        <v>72</v>
      </c>
      <c r="B160" s="53">
        <v>1780.1082324218751</v>
      </c>
      <c r="C160" s="53">
        <v>1801.57</v>
      </c>
      <c r="D160" s="53">
        <v>6.03</v>
      </c>
      <c r="E160" s="53">
        <v>422.22720703124997</v>
      </c>
      <c r="F160" s="53">
        <v>6.4231972656250003</v>
      </c>
      <c r="G160" s="53">
        <v>898.95026074218754</v>
      </c>
      <c r="H160" s="53">
        <v>882.08933593749998</v>
      </c>
      <c r="I160" s="53">
        <v>64.431476562499995</v>
      </c>
      <c r="J160" s="53"/>
      <c r="K160" s="53">
        <v>4.6073242187500002E-2</v>
      </c>
      <c r="L160" s="53">
        <v>36.163331054687497</v>
      </c>
      <c r="M160" s="53">
        <v>2.8863720703125</v>
      </c>
      <c r="N160" s="53">
        <f t="shared" si="117"/>
        <v>5900.925486328124</v>
      </c>
      <c r="O160" s="23">
        <f t="shared" si="118"/>
        <v>5.7626225452423085</v>
      </c>
    </row>
    <row r="161" spans="1:23" x14ac:dyDescent="0.2">
      <c r="A161" s="46" t="s">
        <v>73</v>
      </c>
      <c r="B161" s="53">
        <v>2167.0134765624998</v>
      </c>
      <c r="C161" s="53">
        <v>2654.908486328125</v>
      </c>
      <c r="D161" s="53">
        <v>6.74</v>
      </c>
      <c r="E161" s="53">
        <v>515.71818359375004</v>
      </c>
      <c r="F161" s="53">
        <v>7.0876269531249996</v>
      </c>
      <c r="G161" s="53">
        <v>954.17966796874998</v>
      </c>
      <c r="H161" s="53">
        <v>1159.65796875</v>
      </c>
      <c r="I161" s="53">
        <v>63.890546874999998</v>
      </c>
      <c r="J161" s="53"/>
      <c r="K161" s="53">
        <v>0.615234375</v>
      </c>
      <c r="L161" s="53">
        <v>41.469843750000003</v>
      </c>
      <c r="M161" s="53">
        <v>3.3079492187500001</v>
      </c>
      <c r="N161" s="53">
        <f t="shared" si="117"/>
        <v>7574.5889843750001</v>
      </c>
      <c r="O161" s="23">
        <f t="shared" si="118"/>
        <v>7.397059555053711</v>
      </c>
    </row>
    <row r="162" spans="1:23" x14ac:dyDescent="0.2">
      <c r="A162" s="46" t="s">
        <v>74</v>
      </c>
      <c r="B162" s="53">
        <v>2806.56</v>
      </c>
      <c r="C162" s="53">
        <v>3597.0542089843748</v>
      </c>
      <c r="D162" s="53">
        <v>7.9962792968749996</v>
      </c>
      <c r="E162" s="53">
        <v>668.55621093750005</v>
      </c>
      <c r="F162" s="53">
        <v>9.5370605468750007</v>
      </c>
      <c r="G162" s="53">
        <v>1066.3169921875001</v>
      </c>
      <c r="H162" s="53">
        <v>1543.9236425781251</v>
      </c>
      <c r="I162" s="53">
        <v>108.343125</v>
      </c>
      <c r="J162" s="53"/>
      <c r="K162" s="53">
        <v>143.19999999999999</v>
      </c>
      <c r="L162" s="53">
        <v>44.454013671875003</v>
      </c>
      <c r="M162" s="53">
        <v>3.3409765624999999</v>
      </c>
      <c r="N162" s="53">
        <f t="shared" si="117"/>
        <v>9999.2825097656259</v>
      </c>
      <c r="O162" s="23">
        <f t="shared" si="118"/>
        <v>9.7649243259429941</v>
      </c>
    </row>
    <row r="163" spans="1:23" x14ac:dyDescent="0.2">
      <c r="A163" s="46" t="s">
        <v>75</v>
      </c>
      <c r="B163" s="53">
        <v>3268.5614688254918</v>
      </c>
      <c r="C163" s="53">
        <v>1486.062054989158</v>
      </c>
      <c r="D163" s="53">
        <v>11.422000000000001</v>
      </c>
      <c r="E163" s="53">
        <v>775.30918685094673</v>
      </c>
      <c r="F163" s="53">
        <v>8.8079055354310096</v>
      </c>
      <c r="G163" s="53">
        <v>1131.1058336851804</v>
      </c>
      <c r="H163" s="53">
        <v>2298.7438358583699</v>
      </c>
      <c r="I163" s="53">
        <v>121.28570499155356</v>
      </c>
      <c r="J163" s="53"/>
      <c r="K163" s="53">
        <v>175.490234375</v>
      </c>
      <c r="L163" s="53">
        <v>54.879029105307303</v>
      </c>
      <c r="M163" s="53">
        <v>3.3594172669090723</v>
      </c>
      <c r="N163" s="53">
        <f t="shared" si="117"/>
        <v>9335.0266714833451</v>
      </c>
      <c r="O163" s="23">
        <f t="shared" si="118"/>
        <v>9.1162369838704542</v>
      </c>
    </row>
    <row r="164" spans="1:23" x14ac:dyDescent="0.2">
      <c r="A164" s="46" t="s">
        <v>77</v>
      </c>
      <c r="B164" s="53">
        <v>3475</v>
      </c>
      <c r="C164" s="53">
        <v>2136.66015625</v>
      </c>
      <c r="D164" s="53">
        <v>13.209765624999999</v>
      </c>
      <c r="E164" s="53">
        <v>1161.8378222656249</v>
      </c>
      <c r="F164" s="53">
        <v>9.8950976562499999</v>
      </c>
      <c r="G164" s="53">
        <v>2468.4033984375001</v>
      </c>
      <c r="H164" s="53">
        <v>5265.4695996093751</v>
      </c>
      <c r="I164" s="53">
        <v>177.02448242187498</v>
      </c>
      <c r="J164" s="53"/>
      <c r="K164" s="53">
        <v>183.447265625</v>
      </c>
      <c r="L164" s="53">
        <v>89.562392578125014</v>
      </c>
      <c r="M164" s="53">
        <v>3.3659960937500002</v>
      </c>
      <c r="N164" s="53">
        <f t="shared" si="117"/>
        <v>14983.875976562502</v>
      </c>
      <c r="O164" s="23">
        <f t="shared" si="118"/>
        <v>14.632691383361818</v>
      </c>
    </row>
    <row r="167" spans="1:23" ht="12.75" customHeight="1" x14ac:dyDescent="0.2">
      <c r="A167" s="169" t="s">
        <v>80</v>
      </c>
      <c r="B167" s="170"/>
      <c r="C167" s="170"/>
      <c r="D167" s="170"/>
      <c r="E167" s="170"/>
      <c r="F167" s="170"/>
      <c r="G167" s="170"/>
      <c r="H167" s="170"/>
      <c r="I167"/>
    </row>
    <row r="168" spans="1:23" x14ac:dyDescent="0.2">
      <c r="A168" s="48" t="s">
        <v>64</v>
      </c>
      <c r="B168" s="50" t="s">
        <v>7</v>
      </c>
      <c r="C168" s="50" t="s">
        <v>8</v>
      </c>
      <c r="D168" s="50" t="s">
        <v>9</v>
      </c>
      <c r="E168" s="50" t="s">
        <v>81</v>
      </c>
      <c r="F168" s="50" t="s">
        <v>11</v>
      </c>
      <c r="G168" s="50" t="s">
        <v>19</v>
      </c>
      <c r="H168" s="50" t="s">
        <v>12</v>
      </c>
      <c r="I168" s="50" t="s">
        <v>13</v>
      </c>
      <c r="J168" s="82" t="s">
        <v>42</v>
      </c>
      <c r="K168" s="83" t="s">
        <v>14</v>
      </c>
      <c r="L168" s="50" t="s">
        <v>17</v>
      </c>
      <c r="M168" s="50" t="s">
        <v>15</v>
      </c>
      <c r="N168"/>
      <c r="O168"/>
      <c r="P168"/>
      <c r="Q168"/>
      <c r="R168"/>
      <c r="S168"/>
      <c r="T168"/>
      <c r="U168"/>
      <c r="V168"/>
      <c r="W168"/>
    </row>
    <row r="169" spans="1:23" x14ac:dyDescent="0.2">
      <c r="A169" s="49" t="s">
        <v>69</v>
      </c>
      <c r="B169" s="54">
        <v>2.6576141684055352E-3</v>
      </c>
      <c r="C169" s="54">
        <v>4.2850024912805179E-2</v>
      </c>
      <c r="D169" s="54"/>
      <c r="E169" s="54">
        <v>0.16945548561694312</v>
      </c>
      <c r="F169" s="54"/>
      <c r="G169" s="54">
        <v>3.6466484818673699E-2</v>
      </c>
      <c r="H169" s="54">
        <v>0.37612140147288553</v>
      </c>
      <c r="I169" s="54">
        <v>2.2101237652255103E-2</v>
      </c>
      <c r="J169" s="54"/>
      <c r="K169" s="54">
        <v>0.20388598818796541</v>
      </c>
      <c r="L169" s="54">
        <v>0.3592377107575398</v>
      </c>
      <c r="M169" s="54"/>
      <c r="N169"/>
      <c r="O169"/>
      <c r="P169"/>
      <c r="Q169"/>
      <c r="R169"/>
      <c r="S169"/>
      <c r="T169"/>
      <c r="U169"/>
      <c r="V169"/>
      <c r="W169"/>
    </row>
    <row r="170" spans="1:23" x14ac:dyDescent="0.2">
      <c r="A170" s="49" t="s">
        <v>70</v>
      </c>
      <c r="B170" s="54">
        <v>3.0116919157454165E-3</v>
      </c>
      <c r="C170" s="54">
        <v>6.5149136577708003E-2</v>
      </c>
      <c r="D170" s="54">
        <v>0.44433094994892747</v>
      </c>
      <c r="E170" s="54">
        <v>0.12795633717404487</v>
      </c>
      <c r="F170" s="54">
        <v>0.15365489806066635</v>
      </c>
      <c r="G170" s="54">
        <v>8.0339235573892609E-2</v>
      </c>
      <c r="H170" s="54">
        <v>0.3058103975535168</v>
      </c>
      <c r="I170" s="54">
        <v>3.9931447566698966E-3</v>
      </c>
      <c r="J170" s="54"/>
      <c r="K170" s="54">
        <v>0.23837126091312438</v>
      </c>
      <c r="L170" s="54">
        <v>0.30162634959682932</v>
      </c>
      <c r="M170" s="54">
        <v>8.0167851693126846E-2</v>
      </c>
      <c r="N170"/>
      <c r="O170"/>
      <c r="P170"/>
      <c r="Q170"/>
      <c r="R170"/>
      <c r="S170"/>
      <c r="T170"/>
      <c r="U170"/>
      <c r="V170"/>
      <c r="W170"/>
    </row>
    <row r="171" spans="1:23" x14ac:dyDescent="0.2">
      <c r="A171" s="49" t="s">
        <v>71</v>
      </c>
      <c r="B171" s="54">
        <v>4.2365347001569369E-3</v>
      </c>
      <c r="C171" s="54">
        <v>4.4993735049550065E-2</v>
      </c>
      <c r="D171" s="54">
        <v>0.4325581395348837</v>
      </c>
      <c r="E171" s="54">
        <v>0.24312821204724699</v>
      </c>
      <c r="F171" s="54">
        <v>0.1547310900201323</v>
      </c>
      <c r="G171" s="54">
        <v>0.13444174335822193</v>
      </c>
      <c r="H171" s="54">
        <v>0.31578103282369291</v>
      </c>
      <c r="I171" s="54">
        <v>6.7906928177372478E-3</v>
      </c>
      <c r="J171" s="54"/>
      <c r="K171" s="54">
        <v>0.31703153988868277</v>
      </c>
      <c r="L171" s="54">
        <v>0.35940032414910861</v>
      </c>
      <c r="M171" s="54">
        <v>0.27430263839031882</v>
      </c>
      <c r="N171"/>
      <c r="O171"/>
      <c r="P171"/>
      <c r="Q171"/>
      <c r="R171"/>
      <c r="S171"/>
      <c r="T171"/>
      <c r="U171"/>
      <c r="V171"/>
      <c r="W171"/>
    </row>
    <row r="172" spans="1:23" x14ac:dyDescent="0.2">
      <c r="A172" s="49" t="s">
        <v>72</v>
      </c>
      <c r="B172" s="54">
        <v>1.804059133049361E-3</v>
      </c>
      <c r="C172" s="54">
        <v>0.14648586707410235</v>
      </c>
      <c r="D172" s="54">
        <v>0.46153846153846156</v>
      </c>
      <c r="E172" s="54">
        <v>0.25707862269766241</v>
      </c>
      <c r="F172" s="54">
        <v>0.18175937904269082</v>
      </c>
      <c r="G172" s="54">
        <v>3.7928462661984526E-2</v>
      </c>
      <c r="H172" s="54">
        <v>4.3380262737380361E-2</v>
      </c>
      <c r="I172" s="54">
        <v>1.4999808587129399E-3</v>
      </c>
      <c r="J172" s="54"/>
      <c r="K172" s="54">
        <v>0.38507605701281589</v>
      </c>
      <c r="L172" s="54">
        <v>0.13245337159253945</v>
      </c>
      <c r="M172" s="54">
        <v>0.23747127802868234</v>
      </c>
      <c r="N172"/>
      <c r="O172"/>
      <c r="P172"/>
      <c r="Q172"/>
      <c r="R172"/>
      <c r="S172"/>
      <c r="T172"/>
      <c r="U172"/>
      <c r="V172"/>
      <c r="W172"/>
    </row>
    <row r="173" spans="1:23" x14ac:dyDescent="0.2">
      <c r="A173" s="49" t="s">
        <v>73</v>
      </c>
      <c r="B173" s="54">
        <v>5.3350104639941012E-3</v>
      </c>
      <c r="C173" s="54">
        <v>0.20397167487684728</v>
      </c>
      <c r="D173" s="54">
        <v>0.45710095331214862</v>
      </c>
      <c r="E173" s="54">
        <v>0.32813815121172546</v>
      </c>
      <c r="F173" s="54">
        <v>0.18018433179723503</v>
      </c>
      <c r="G173" s="54">
        <v>4.5725031726096932E-2</v>
      </c>
      <c r="H173" s="54">
        <v>4.3854362508434164E-2</v>
      </c>
      <c r="I173" s="54">
        <v>1.9530765487696666E-2</v>
      </c>
      <c r="J173" s="54"/>
      <c r="K173" s="54">
        <v>0.35461946373889014</v>
      </c>
      <c r="L173" s="54">
        <v>0.12790491396132694</v>
      </c>
      <c r="M173" s="54">
        <v>0.32130439995204413</v>
      </c>
      <c r="N173"/>
      <c r="O173"/>
      <c r="P173"/>
      <c r="Q173"/>
      <c r="R173"/>
      <c r="S173"/>
      <c r="T173"/>
      <c r="U173"/>
      <c r="V173"/>
      <c r="W173"/>
    </row>
    <row r="174" spans="1:23" x14ac:dyDescent="0.2">
      <c r="A174" s="49" t="s">
        <v>74</v>
      </c>
      <c r="B174" s="54">
        <v>7.2200100691107143E-3</v>
      </c>
      <c r="C174" s="54">
        <v>0.20597179983411668</v>
      </c>
      <c r="D174" s="54">
        <v>0.5045189797148022</v>
      </c>
      <c r="E174" s="54">
        <v>0.37452845127096934</v>
      </c>
      <c r="F174" s="54">
        <v>0.20057361376673041</v>
      </c>
      <c r="G174" s="54">
        <v>0.17976792544861755</v>
      </c>
      <c r="H174" s="54">
        <v>5.8026532011448598E-2</v>
      </c>
      <c r="I174" s="54">
        <v>7.6260909433726798E-3</v>
      </c>
      <c r="J174" s="54"/>
      <c r="K174" s="54">
        <v>0.38641611593279718</v>
      </c>
      <c r="L174" s="54">
        <v>0.37919999999999998</v>
      </c>
      <c r="M174" s="54">
        <v>0.44425840829096597</v>
      </c>
      <c r="N174"/>
      <c r="O174"/>
      <c r="P174"/>
      <c r="Q174"/>
      <c r="R174"/>
      <c r="S174"/>
      <c r="T174"/>
      <c r="U174"/>
      <c r="V174"/>
      <c r="W174"/>
    </row>
    <row r="175" spans="1:23" x14ac:dyDescent="0.2">
      <c r="A175" s="49" t="s">
        <v>75</v>
      </c>
      <c r="B175" s="54">
        <v>1.308025876164072E-2</v>
      </c>
      <c r="C175" s="54">
        <v>0.14301525812317178</v>
      </c>
      <c r="D175" s="54">
        <v>0.46902654867256638</v>
      </c>
      <c r="E175" s="54">
        <v>0.41089104025421636</v>
      </c>
      <c r="F175" s="54">
        <v>0.21420784883720931</v>
      </c>
      <c r="G175" s="54">
        <v>0.1921027354903225</v>
      </c>
      <c r="H175" s="54">
        <v>8.1791067069328469E-2</v>
      </c>
      <c r="I175" s="54">
        <v>2.2872950029919167E-2</v>
      </c>
      <c r="J175" s="54"/>
      <c r="K175" s="54">
        <v>0.38235742604452577</v>
      </c>
      <c r="L175" s="54">
        <v>0.46317441419990257</v>
      </c>
      <c r="M175" s="54">
        <v>0.53636570770725156</v>
      </c>
      <c r="N175"/>
      <c r="O175"/>
      <c r="P175"/>
      <c r="Q175"/>
      <c r="R175"/>
      <c r="S175"/>
      <c r="T175"/>
      <c r="U175"/>
      <c r="V175"/>
      <c r="W175"/>
    </row>
    <row r="176" spans="1:23" x14ac:dyDescent="0.2">
      <c r="A176" s="49" t="s">
        <v>77</v>
      </c>
      <c r="B176" s="55">
        <v>9.3063551506343978E-3</v>
      </c>
      <c r="C176" s="55">
        <v>0.15005534433803358</v>
      </c>
      <c r="D176" s="55">
        <v>0.43352601156069365</v>
      </c>
      <c r="E176" s="55">
        <v>0.35548922384829218</v>
      </c>
      <c r="F176" s="55">
        <v>0.19592668024439919</v>
      </c>
      <c r="G176" s="55">
        <v>0.1811757891688387</v>
      </c>
      <c r="H176" s="55">
        <v>7.4258150022375985E-2</v>
      </c>
      <c r="I176" s="55">
        <v>2.2209925097333938E-2</v>
      </c>
      <c r="J176" s="55"/>
      <c r="K176" s="55">
        <v>0.3804569942411295</v>
      </c>
      <c r="L176" s="55">
        <v>0.30471387666139577</v>
      </c>
      <c r="M176" s="55">
        <v>0.66219541877383237</v>
      </c>
      <c r="N176"/>
      <c r="O176"/>
      <c r="P176"/>
      <c r="Q176"/>
      <c r="R176"/>
      <c r="S176"/>
      <c r="T176"/>
      <c r="U176"/>
      <c r="V176"/>
      <c r="W176"/>
    </row>
    <row r="177" spans="1:13" x14ac:dyDescent="0.2">
      <c r="A177"/>
      <c r="B177"/>
      <c r="C177"/>
      <c r="D177"/>
      <c r="E177"/>
      <c r="F177"/>
      <c r="G177"/>
      <c r="H177"/>
      <c r="I177"/>
    </row>
    <row r="178" spans="1:13" x14ac:dyDescent="0.2">
      <c r="A178"/>
      <c r="B178"/>
      <c r="C178"/>
      <c r="D178"/>
      <c r="E178"/>
      <c r="F178"/>
      <c r="G178"/>
      <c r="H178"/>
      <c r="I178"/>
    </row>
    <row r="179" spans="1:13" x14ac:dyDescent="0.2">
      <c r="A179"/>
      <c r="B179"/>
      <c r="C179"/>
      <c r="D179"/>
      <c r="E179"/>
      <c r="F179"/>
      <c r="G179"/>
      <c r="H179"/>
      <c r="I179"/>
    </row>
    <row r="180" spans="1:13" x14ac:dyDescent="0.2">
      <c r="A180" s="60" t="s">
        <v>87</v>
      </c>
      <c r="B180"/>
      <c r="C180"/>
      <c r="D180"/>
      <c r="E180"/>
      <c r="F180"/>
      <c r="G180"/>
      <c r="H180"/>
      <c r="I180"/>
    </row>
    <row r="181" spans="1:13" x14ac:dyDescent="0.2">
      <c r="A181" s="36" t="s">
        <v>33</v>
      </c>
      <c r="B181" s="36" t="s">
        <v>7</v>
      </c>
      <c r="C181" s="36" t="s">
        <v>8</v>
      </c>
      <c r="D181" s="36" t="s">
        <v>9</v>
      </c>
      <c r="E181" s="36" t="s">
        <v>81</v>
      </c>
      <c r="F181" s="36" t="s">
        <v>11</v>
      </c>
      <c r="G181" s="36" t="s">
        <v>82</v>
      </c>
      <c r="H181" s="36" t="s">
        <v>12</v>
      </c>
      <c r="I181" s="36" t="s">
        <v>13</v>
      </c>
      <c r="J181" s="36" t="s">
        <v>42</v>
      </c>
      <c r="K181" s="36" t="s">
        <v>14</v>
      </c>
      <c r="L181" s="36" t="s">
        <v>17</v>
      </c>
      <c r="M181" s="36" t="s">
        <v>15</v>
      </c>
    </row>
    <row r="182" spans="1:13" x14ac:dyDescent="0.2">
      <c r="A182" s="59">
        <v>41913</v>
      </c>
      <c r="B182" s="36">
        <v>3173</v>
      </c>
      <c r="C182" s="36">
        <v>1591</v>
      </c>
      <c r="D182" s="36">
        <v>524</v>
      </c>
      <c r="E182" s="36">
        <v>13249</v>
      </c>
      <c r="F182" s="36">
        <v>579</v>
      </c>
      <c r="G182" s="36">
        <v>9229</v>
      </c>
      <c r="H182" s="36">
        <v>18623</v>
      </c>
      <c r="I182" s="36">
        <v>47200</v>
      </c>
      <c r="J182" s="36"/>
      <c r="K182" s="36">
        <v>585</v>
      </c>
      <c r="L182" s="36">
        <v>2311</v>
      </c>
      <c r="M182" s="36">
        <v>7271</v>
      </c>
    </row>
    <row r="183" spans="1:13" x14ac:dyDescent="0.2">
      <c r="A183" s="59">
        <v>41944</v>
      </c>
      <c r="B183" s="36">
        <v>3210</v>
      </c>
      <c r="C183" s="36">
        <v>1604</v>
      </c>
      <c r="D183" s="36">
        <v>625</v>
      </c>
      <c r="E183" s="36">
        <v>14073</v>
      </c>
      <c r="F183" s="36">
        <v>547</v>
      </c>
      <c r="G183" s="36">
        <v>9135</v>
      </c>
      <c r="H183" s="36">
        <v>19482</v>
      </c>
      <c r="I183" s="36">
        <v>48132</v>
      </c>
      <c r="J183" s="36"/>
      <c r="K183" s="36">
        <v>595</v>
      </c>
      <c r="L183" s="36">
        <v>2065</v>
      </c>
      <c r="M183" s="36">
        <v>7210</v>
      </c>
    </row>
    <row r="184" spans="1:13" x14ac:dyDescent="0.2">
      <c r="A184" s="59">
        <v>41974</v>
      </c>
      <c r="B184" s="36">
        <v>2666</v>
      </c>
      <c r="C184" s="36">
        <v>1412</v>
      </c>
      <c r="D184" s="36">
        <v>525</v>
      </c>
      <c r="E184" s="36">
        <v>12107</v>
      </c>
      <c r="F184" s="36">
        <v>447</v>
      </c>
      <c r="G184" s="36">
        <v>8167</v>
      </c>
      <c r="H184" s="36">
        <v>19940</v>
      </c>
      <c r="I184" s="36">
        <v>39598</v>
      </c>
      <c r="J184" s="36"/>
      <c r="K184" s="36">
        <v>437</v>
      </c>
      <c r="L184" s="36">
        <v>1699</v>
      </c>
      <c r="M184" s="36">
        <v>5956</v>
      </c>
    </row>
    <row r="185" spans="1:13" x14ac:dyDescent="0.2">
      <c r="A185" s="59">
        <v>42005</v>
      </c>
      <c r="B185" s="36">
        <v>2978</v>
      </c>
      <c r="C185" s="36">
        <v>1653</v>
      </c>
      <c r="D185" s="36">
        <v>470</v>
      </c>
      <c r="E185" s="36">
        <v>12344</v>
      </c>
      <c r="F185" s="36">
        <v>493</v>
      </c>
      <c r="G185" s="36">
        <v>8970</v>
      </c>
      <c r="H185" s="36">
        <v>25218</v>
      </c>
      <c r="I185" s="36">
        <v>45763</v>
      </c>
      <c r="J185" s="36"/>
      <c r="K185" s="36">
        <v>487</v>
      </c>
      <c r="L185" s="36">
        <v>1711</v>
      </c>
      <c r="M185" s="36">
        <v>6407</v>
      </c>
    </row>
    <row r="186" spans="1:13" x14ac:dyDescent="0.2">
      <c r="A186" s="59">
        <v>42036</v>
      </c>
      <c r="B186" s="36">
        <v>2899</v>
      </c>
      <c r="C186" s="36">
        <v>1446</v>
      </c>
      <c r="D186" s="36">
        <v>438</v>
      </c>
      <c r="E186" s="36">
        <v>11502</v>
      </c>
      <c r="F186" s="36">
        <v>517</v>
      </c>
      <c r="G186" s="36">
        <v>8868</v>
      </c>
      <c r="H186" s="36">
        <v>23481</v>
      </c>
      <c r="I186" s="36">
        <v>46383</v>
      </c>
      <c r="J186" s="36"/>
      <c r="K186" s="36">
        <v>463</v>
      </c>
      <c r="L186" s="36">
        <v>1839</v>
      </c>
      <c r="M186" s="36">
        <v>7023</v>
      </c>
    </row>
    <row r="187" spans="1:13" x14ac:dyDescent="0.2">
      <c r="A187" s="59">
        <v>42064</v>
      </c>
      <c r="B187" s="36">
        <v>3729</v>
      </c>
      <c r="C187" s="36">
        <v>1707</v>
      </c>
      <c r="D187" s="36">
        <v>646</v>
      </c>
      <c r="E187" s="36">
        <v>14657</v>
      </c>
      <c r="F187" s="36">
        <v>598</v>
      </c>
      <c r="G187" s="36">
        <v>10690</v>
      </c>
      <c r="H187" s="36">
        <v>27783</v>
      </c>
      <c r="I187" s="36">
        <v>56808</v>
      </c>
      <c r="J187" s="36"/>
      <c r="K187" s="36">
        <v>586</v>
      </c>
      <c r="L187" s="36">
        <v>2222</v>
      </c>
      <c r="M187" s="36">
        <v>7767</v>
      </c>
    </row>
    <row r="188" spans="1:13" x14ac:dyDescent="0.2">
      <c r="A188" s="59">
        <v>42095</v>
      </c>
      <c r="B188" s="36">
        <v>3545</v>
      </c>
      <c r="C188" s="36">
        <v>1631</v>
      </c>
      <c r="D188" s="36">
        <v>711</v>
      </c>
      <c r="E188" s="36">
        <v>16802</v>
      </c>
      <c r="F188" s="36">
        <v>469</v>
      </c>
      <c r="G188" s="36">
        <v>10245</v>
      </c>
      <c r="H188" s="36">
        <v>26752</v>
      </c>
      <c r="I188" s="36">
        <v>45999</v>
      </c>
      <c r="J188" s="36"/>
      <c r="K188" s="36">
        <v>645</v>
      </c>
      <c r="L188" s="36">
        <v>2246</v>
      </c>
      <c r="M188" s="36">
        <v>7164</v>
      </c>
    </row>
    <row r="189" spans="1:13" x14ac:dyDescent="0.2">
      <c r="A189" s="59">
        <v>42125</v>
      </c>
      <c r="B189" s="36">
        <v>3358</v>
      </c>
      <c r="C189" s="36">
        <v>1782</v>
      </c>
      <c r="D189" s="36">
        <v>648</v>
      </c>
      <c r="E189" s="36">
        <v>14266</v>
      </c>
      <c r="F189" s="36">
        <v>329</v>
      </c>
      <c r="G189" s="36">
        <v>9595</v>
      </c>
      <c r="H189" s="36">
        <v>20959</v>
      </c>
      <c r="I189" s="36">
        <v>47123</v>
      </c>
      <c r="J189" s="36"/>
      <c r="K189" s="36">
        <v>1571</v>
      </c>
      <c r="L189" s="36">
        <v>2433</v>
      </c>
      <c r="M189" s="36">
        <v>5969</v>
      </c>
    </row>
    <row r="190" spans="1:13" x14ac:dyDescent="0.2">
      <c r="A190" s="59">
        <v>42156</v>
      </c>
      <c r="B190" s="36">
        <v>3389</v>
      </c>
      <c r="C190" s="36">
        <v>2440</v>
      </c>
      <c r="D190" s="36">
        <v>626</v>
      </c>
      <c r="E190" s="36">
        <v>12089</v>
      </c>
      <c r="F190" s="36">
        <v>714</v>
      </c>
      <c r="G190" s="36">
        <v>9408</v>
      </c>
      <c r="H190" s="36">
        <v>18084</v>
      </c>
      <c r="I190" s="36">
        <v>36918</v>
      </c>
      <c r="J190" s="36"/>
      <c r="K190" s="36">
        <v>1543</v>
      </c>
      <c r="L190" s="36">
        <v>2229</v>
      </c>
      <c r="M190" s="36">
        <v>5259</v>
      </c>
    </row>
    <row r="191" spans="1:13" x14ac:dyDescent="0.2">
      <c r="A191" s="59">
        <v>42186</v>
      </c>
      <c r="B191" s="36">
        <v>3132</v>
      </c>
      <c r="C191" s="36">
        <v>1923</v>
      </c>
      <c r="D191" s="36">
        <v>633</v>
      </c>
      <c r="E191" s="36">
        <v>11341</v>
      </c>
      <c r="F191" s="36">
        <v>1083</v>
      </c>
      <c r="G191" s="36">
        <v>8196</v>
      </c>
      <c r="H191" s="36">
        <v>20746</v>
      </c>
      <c r="I191" s="36">
        <v>39536</v>
      </c>
      <c r="J191" s="36"/>
      <c r="K191" s="36">
        <v>1288</v>
      </c>
      <c r="L191" s="36">
        <v>2195</v>
      </c>
      <c r="M191" s="36">
        <v>5024</v>
      </c>
    </row>
    <row r="192" spans="1:13" x14ac:dyDescent="0.2">
      <c r="A192" s="59">
        <v>42217</v>
      </c>
      <c r="B192" s="36">
        <v>2908</v>
      </c>
      <c r="C192" s="36">
        <v>2128</v>
      </c>
      <c r="D192" s="36">
        <v>506</v>
      </c>
      <c r="E192" s="36">
        <v>10764</v>
      </c>
      <c r="F192" s="36">
        <v>1006</v>
      </c>
      <c r="G192" s="36">
        <v>7635</v>
      </c>
      <c r="H192" s="36">
        <v>19252</v>
      </c>
      <c r="I192" s="36">
        <v>42398</v>
      </c>
      <c r="J192" s="36"/>
      <c r="K192" s="36">
        <v>1290</v>
      </c>
      <c r="L192" s="36">
        <v>1878</v>
      </c>
      <c r="M192" s="36">
        <v>4561</v>
      </c>
    </row>
    <row r="193" spans="1:14" x14ac:dyDescent="0.2">
      <c r="A193" s="59">
        <v>42248</v>
      </c>
      <c r="B193" s="36">
        <v>3308</v>
      </c>
      <c r="C193" s="36">
        <v>2610</v>
      </c>
      <c r="D193" s="36">
        <v>629</v>
      </c>
      <c r="E193" s="36">
        <v>10572</v>
      </c>
      <c r="F193" s="36">
        <v>940</v>
      </c>
      <c r="G193" s="36">
        <v>8964</v>
      </c>
      <c r="H193" s="36">
        <v>16802</v>
      </c>
      <c r="I193" s="36">
        <v>50542</v>
      </c>
      <c r="J193" s="36"/>
      <c r="K193" s="36">
        <v>1672</v>
      </c>
      <c r="L193" s="36">
        <v>2136</v>
      </c>
      <c r="M193" s="36">
        <v>6542</v>
      </c>
    </row>
    <row r="194" spans="1:14" x14ac:dyDescent="0.2">
      <c r="A194" s="36" t="s">
        <v>86</v>
      </c>
      <c r="B194" s="36">
        <v>38295</v>
      </c>
      <c r="C194" s="36">
        <v>21927</v>
      </c>
      <c r="D194" s="36">
        <v>6981</v>
      </c>
      <c r="E194" s="36">
        <v>153766</v>
      </c>
      <c r="F194" s="36">
        <v>7722</v>
      </c>
      <c r="G194" s="36">
        <v>109102</v>
      </c>
      <c r="H194" s="36">
        <v>257122</v>
      </c>
      <c r="I194" s="36">
        <v>546400</v>
      </c>
      <c r="J194" s="36"/>
      <c r="K194" s="36">
        <v>11162</v>
      </c>
      <c r="L194" s="36">
        <v>24964</v>
      </c>
      <c r="M194" s="36">
        <v>76153</v>
      </c>
    </row>
    <row r="195" spans="1:14" x14ac:dyDescent="0.2">
      <c r="A195" s="65" t="s">
        <v>55</v>
      </c>
      <c r="B195" s="24">
        <f>AVERAGE(B182:B193)</f>
        <v>3191.25</v>
      </c>
      <c r="C195" s="24">
        <f t="shared" ref="C195:M195" si="119">AVERAGE(C182:C193)</f>
        <v>1827.25</v>
      </c>
      <c r="D195" s="24">
        <f t="shared" si="119"/>
        <v>581.75</v>
      </c>
      <c r="E195" s="24">
        <f t="shared" si="119"/>
        <v>12813.833333333334</v>
      </c>
      <c r="F195" s="24">
        <f t="shared" si="119"/>
        <v>643.5</v>
      </c>
      <c r="G195" s="24">
        <f t="shared" si="119"/>
        <v>9091.8333333333339</v>
      </c>
      <c r="H195" s="24">
        <f t="shared" si="119"/>
        <v>21426.833333333332</v>
      </c>
      <c r="I195" s="24">
        <f t="shared" si="119"/>
        <v>45533.333333333336</v>
      </c>
      <c r="J195" s="24"/>
      <c r="K195" s="24">
        <f t="shared" si="119"/>
        <v>930.16666666666663</v>
      </c>
      <c r="L195" s="24">
        <f t="shared" si="119"/>
        <v>2080.3333333333335</v>
      </c>
      <c r="M195" s="24">
        <f t="shared" si="119"/>
        <v>6346.083333333333</v>
      </c>
    </row>
    <row r="196" spans="1:14" x14ac:dyDescent="0.2">
      <c r="A196" s="65" t="s">
        <v>63</v>
      </c>
      <c r="B196" s="28">
        <v>35782</v>
      </c>
      <c r="C196" s="28">
        <v>20779</v>
      </c>
      <c r="D196" s="28">
        <v>6574</v>
      </c>
      <c r="E196" s="28">
        <v>141377</v>
      </c>
      <c r="F196">
        <v>7365</v>
      </c>
      <c r="G196" s="10">
        <v>103590</v>
      </c>
      <c r="H196" s="10">
        <v>232392</v>
      </c>
      <c r="I196" s="10">
        <v>505990</v>
      </c>
      <c r="J196" s="10"/>
      <c r="K196" s="10">
        <v>10766</v>
      </c>
      <c r="L196" s="10">
        <v>23399</v>
      </c>
      <c r="M196" s="10">
        <v>73954</v>
      </c>
    </row>
    <row r="197" spans="1:14" x14ac:dyDescent="0.2">
      <c r="A197" s="65" t="s">
        <v>91</v>
      </c>
      <c r="B197" s="10">
        <v>31305</v>
      </c>
      <c r="C197" s="10">
        <v>13983</v>
      </c>
      <c r="D197" s="10">
        <v>4896</v>
      </c>
      <c r="E197" s="10">
        <v>120646</v>
      </c>
      <c r="F197" s="10">
        <v>5858</v>
      </c>
      <c r="G197" s="10">
        <v>86934</v>
      </c>
      <c r="H197" s="10">
        <v>244340</v>
      </c>
      <c r="I197" s="10">
        <v>446833</v>
      </c>
      <c r="J197" s="10"/>
      <c r="K197" s="10">
        <v>14175</v>
      </c>
      <c r="L197" s="10">
        <v>21105</v>
      </c>
      <c r="M197" s="10">
        <v>90311</v>
      </c>
    </row>
    <row r="198" spans="1:14" x14ac:dyDescent="0.2">
      <c r="A198" s="65"/>
      <c r="B198" s="28"/>
      <c r="C198" s="28"/>
      <c r="D198" s="28"/>
      <c r="E198" s="28"/>
      <c r="F198" s="28"/>
      <c r="G198" s="10"/>
      <c r="H198" s="10"/>
      <c r="I198" s="10"/>
      <c r="J198" s="10"/>
      <c r="K198" s="10"/>
      <c r="L198" s="10"/>
    </row>
    <row r="199" spans="1:14" x14ac:dyDescent="0.2">
      <c r="B199" s="164" t="s">
        <v>88</v>
      </c>
      <c r="C199" s="165"/>
      <c r="D199" s="165"/>
      <c r="E199" s="165"/>
      <c r="F199" s="165"/>
      <c r="G199" s="165"/>
      <c r="H199" s="165"/>
      <c r="I199" s="165"/>
      <c r="J199" s="165"/>
      <c r="K199" s="165"/>
      <c r="L199" s="165"/>
      <c r="M199" s="166"/>
    </row>
    <row r="200" spans="1:14" x14ac:dyDescent="0.2">
      <c r="A200" s="15" t="s">
        <v>33</v>
      </c>
      <c r="B200" s="6" t="s">
        <v>7</v>
      </c>
      <c r="C200" s="6" t="s">
        <v>8</v>
      </c>
      <c r="D200" s="6" t="s">
        <v>9</v>
      </c>
      <c r="E200" s="6" t="s">
        <v>10</v>
      </c>
      <c r="F200" s="6" t="s">
        <v>11</v>
      </c>
      <c r="G200" s="4" t="s">
        <v>19</v>
      </c>
      <c r="H200" s="2" t="s">
        <v>12</v>
      </c>
      <c r="I200" s="4" t="s">
        <v>13</v>
      </c>
      <c r="J200" s="4"/>
      <c r="K200" s="4" t="s">
        <v>14</v>
      </c>
      <c r="L200" s="4" t="s">
        <v>17</v>
      </c>
      <c r="M200" s="4" t="s">
        <v>15</v>
      </c>
      <c r="N200" s="62"/>
    </row>
    <row r="201" spans="1:14" x14ac:dyDescent="0.2">
      <c r="A201" s="16">
        <v>41913</v>
      </c>
      <c r="B201" s="28">
        <f>B182-B$195</f>
        <v>-18.25</v>
      </c>
      <c r="C201" s="28">
        <f t="shared" ref="C201:I201" si="120">C182-C$195</f>
        <v>-236.25</v>
      </c>
      <c r="D201" s="28">
        <f t="shared" si="120"/>
        <v>-57.75</v>
      </c>
      <c r="E201" s="28">
        <f t="shared" si="120"/>
        <v>435.16666666666606</v>
      </c>
      <c r="F201" s="28">
        <f t="shared" si="120"/>
        <v>-64.5</v>
      </c>
      <c r="G201" s="28">
        <f t="shared" si="120"/>
        <v>137.16666666666606</v>
      </c>
      <c r="H201" s="28">
        <f t="shared" si="120"/>
        <v>-2803.8333333333321</v>
      </c>
      <c r="I201" s="28">
        <f t="shared" si="120"/>
        <v>1666.6666666666642</v>
      </c>
      <c r="J201" s="28"/>
      <c r="K201" s="28">
        <f t="shared" ref="K201:M212" si="121">K182-K$195</f>
        <v>-345.16666666666663</v>
      </c>
      <c r="L201" s="28">
        <f t="shared" si="121"/>
        <v>230.66666666666652</v>
      </c>
      <c r="M201" s="28">
        <f t="shared" si="121"/>
        <v>924.91666666666697</v>
      </c>
      <c r="N201" s="28"/>
    </row>
    <row r="202" spans="1:14" x14ac:dyDescent="0.2">
      <c r="A202" s="16">
        <v>41944</v>
      </c>
      <c r="B202" s="28">
        <f t="shared" ref="B202:I202" si="122">B183-B$195</f>
        <v>18.75</v>
      </c>
      <c r="C202" s="28">
        <f t="shared" si="122"/>
        <v>-223.25</v>
      </c>
      <c r="D202" s="28">
        <f t="shared" si="122"/>
        <v>43.25</v>
      </c>
      <c r="E202" s="28">
        <f t="shared" si="122"/>
        <v>1259.1666666666661</v>
      </c>
      <c r="F202" s="28">
        <f t="shared" si="122"/>
        <v>-96.5</v>
      </c>
      <c r="G202" s="28">
        <f t="shared" si="122"/>
        <v>43.16666666666606</v>
      </c>
      <c r="H202" s="28">
        <f t="shared" si="122"/>
        <v>-1944.8333333333321</v>
      </c>
      <c r="I202" s="28">
        <f t="shared" si="122"/>
        <v>2598.6666666666642</v>
      </c>
      <c r="J202" s="28"/>
      <c r="K202" s="28">
        <f t="shared" si="121"/>
        <v>-335.16666666666663</v>
      </c>
      <c r="L202" s="28">
        <f t="shared" si="121"/>
        <v>-15.333333333333485</v>
      </c>
      <c r="M202" s="28">
        <f t="shared" si="121"/>
        <v>863.91666666666697</v>
      </c>
      <c r="N202" s="28"/>
    </row>
    <row r="203" spans="1:14" x14ac:dyDescent="0.2">
      <c r="A203" s="16">
        <v>41974</v>
      </c>
      <c r="B203" s="28">
        <f t="shared" ref="B203:I203" si="123">B184-B$195</f>
        <v>-525.25</v>
      </c>
      <c r="C203" s="28">
        <f t="shared" si="123"/>
        <v>-415.25</v>
      </c>
      <c r="D203" s="28">
        <f t="shared" si="123"/>
        <v>-56.75</v>
      </c>
      <c r="E203" s="28">
        <f t="shared" si="123"/>
        <v>-706.83333333333394</v>
      </c>
      <c r="F203" s="28">
        <f t="shared" si="123"/>
        <v>-196.5</v>
      </c>
      <c r="G203" s="28">
        <f t="shared" si="123"/>
        <v>-924.83333333333394</v>
      </c>
      <c r="H203" s="28">
        <f t="shared" si="123"/>
        <v>-1486.8333333333321</v>
      </c>
      <c r="I203" s="28">
        <f t="shared" si="123"/>
        <v>-5935.3333333333358</v>
      </c>
      <c r="J203" s="28"/>
      <c r="K203" s="28">
        <f t="shared" si="121"/>
        <v>-493.16666666666663</v>
      </c>
      <c r="L203" s="28">
        <f t="shared" si="121"/>
        <v>-381.33333333333348</v>
      </c>
      <c r="M203" s="28">
        <f t="shared" si="121"/>
        <v>-390.08333333333303</v>
      </c>
      <c r="N203" s="28"/>
    </row>
    <row r="204" spans="1:14" x14ac:dyDescent="0.2">
      <c r="A204" s="16">
        <v>42005</v>
      </c>
      <c r="B204" s="28">
        <f t="shared" ref="B204:I204" si="124">B185-B$195</f>
        <v>-213.25</v>
      </c>
      <c r="C204" s="28">
        <f t="shared" si="124"/>
        <v>-174.25</v>
      </c>
      <c r="D204" s="28">
        <f t="shared" si="124"/>
        <v>-111.75</v>
      </c>
      <c r="E204" s="28">
        <f t="shared" si="124"/>
        <v>-469.83333333333394</v>
      </c>
      <c r="F204" s="28">
        <f t="shared" si="124"/>
        <v>-150.5</v>
      </c>
      <c r="G204" s="28">
        <f t="shared" si="124"/>
        <v>-121.83333333333394</v>
      </c>
      <c r="H204" s="28">
        <f t="shared" si="124"/>
        <v>3791.1666666666679</v>
      </c>
      <c r="I204" s="28">
        <f t="shared" si="124"/>
        <v>229.66666666666424</v>
      </c>
      <c r="J204" s="28"/>
      <c r="K204" s="28">
        <f t="shared" si="121"/>
        <v>-443.16666666666663</v>
      </c>
      <c r="L204" s="28">
        <f t="shared" si="121"/>
        <v>-369.33333333333348</v>
      </c>
      <c r="M204" s="28">
        <f t="shared" si="121"/>
        <v>60.91666666666697</v>
      </c>
      <c r="N204" s="28"/>
    </row>
    <row r="205" spans="1:14" x14ac:dyDescent="0.2">
      <c r="A205" s="16">
        <v>42036</v>
      </c>
      <c r="B205" s="28">
        <f t="shared" ref="B205:I205" si="125">B186-B$195</f>
        <v>-292.25</v>
      </c>
      <c r="C205" s="28">
        <f t="shared" si="125"/>
        <v>-381.25</v>
      </c>
      <c r="D205" s="28">
        <f t="shared" si="125"/>
        <v>-143.75</v>
      </c>
      <c r="E205" s="28">
        <f t="shared" si="125"/>
        <v>-1311.8333333333339</v>
      </c>
      <c r="F205" s="28">
        <f t="shared" si="125"/>
        <v>-126.5</v>
      </c>
      <c r="G205" s="28">
        <f t="shared" si="125"/>
        <v>-223.83333333333394</v>
      </c>
      <c r="H205" s="28">
        <f t="shared" si="125"/>
        <v>2054.1666666666679</v>
      </c>
      <c r="I205" s="28">
        <f t="shared" si="125"/>
        <v>849.66666666666424</v>
      </c>
      <c r="J205" s="28"/>
      <c r="K205" s="28">
        <f t="shared" si="121"/>
        <v>-467.16666666666663</v>
      </c>
      <c r="L205" s="28">
        <f t="shared" si="121"/>
        <v>-241.33333333333348</v>
      </c>
      <c r="M205" s="28">
        <f t="shared" si="121"/>
        <v>676.91666666666697</v>
      </c>
      <c r="N205" s="28"/>
    </row>
    <row r="206" spans="1:14" x14ac:dyDescent="0.2">
      <c r="A206" s="16">
        <v>42064</v>
      </c>
      <c r="B206" s="28">
        <f t="shared" ref="B206:I206" si="126">B187-B$195</f>
        <v>537.75</v>
      </c>
      <c r="C206" s="28">
        <f t="shared" si="126"/>
        <v>-120.25</v>
      </c>
      <c r="D206" s="28">
        <f t="shared" si="126"/>
        <v>64.25</v>
      </c>
      <c r="E206" s="28">
        <f t="shared" si="126"/>
        <v>1843.1666666666661</v>
      </c>
      <c r="F206" s="28">
        <f t="shared" si="126"/>
        <v>-45.5</v>
      </c>
      <c r="G206" s="28">
        <f t="shared" si="126"/>
        <v>1598.1666666666661</v>
      </c>
      <c r="H206" s="28">
        <f t="shared" si="126"/>
        <v>6356.1666666666679</v>
      </c>
      <c r="I206" s="28">
        <f t="shared" si="126"/>
        <v>11274.666666666664</v>
      </c>
      <c r="J206" s="28"/>
      <c r="K206" s="28">
        <f t="shared" si="121"/>
        <v>-344.16666666666663</v>
      </c>
      <c r="L206" s="28">
        <f t="shared" si="121"/>
        <v>141.66666666666652</v>
      </c>
      <c r="M206" s="28">
        <f t="shared" si="121"/>
        <v>1420.916666666667</v>
      </c>
      <c r="N206" s="28"/>
    </row>
    <row r="207" spans="1:14" x14ac:dyDescent="0.2">
      <c r="A207" s="16">
        <v>42095</v>
      </c>
      <c r="B207" s="28">
        <f t="shared" ref="B207:I207" si="127">B188-B$195</f>
        <v>353.75</v>
      </c>
      <c r="C207" s="28">
        <f t="shared" si="127"/>
        <v>-196.25</v>
      </c>
      <c r="D207" s="28">
        <f t="shared" si="127"/>
        <v>129.25</v>
      </c>
      <c r="E207" s="28">
        <f t="shared" si="127"/>
        <v>3988.1666666666661</v>
      </c>
      <c r="F207" s="28">
        <f t="shared" si="127"/>
        <v>-174.5</v>
      </c>
      <c r="G207" s="28">
        <f t="shared" si="127"/>
        <v>1153.1666666666661</v>
      </c>
      <c r="H207" s="28">
        <f t="shared" si="127"/>
        <v>5325.1666666666679</v>
      </c>
      <c r="I207" s="28">
        <f t="shared" si="127"/>
        <v>465.66666666666424</v>
      </c>
      <c r="J207" s="28"/>
      <c r="K207" s="28">
        <f t="shared" si="121"/>
        <v>-285.16666666666663</v>
      </c>
      <c r="L207" s="28">
        <f t="shared" si="121"/>
        <v>165.66666666666652</v>
      </c>
      <c r="M207" s="28">
        <f t="shared" si="121"/>
        <v>817.91666666666697</v>
      </c>
      <c r="N207" s="28"/>
    </row>
    <row r="208" spans="1:14" x14ac:dyDescent="0.2">
      <c r="A208" s="16">
        <v>42125</v>
      </c>
      <c r="B208" s="28">
        <f t="shared" ref="B208:I208" si="128">B189-B$195</f>
        <v>166.75</v>
      </c>
      <c r="C208" s="28">
        <f t="shared" si="128"/>
        <v>-45.25</v>
      </c>
      <c r="D208" s="28">
        <f t="shared" si="128"/>
        <v>66.25</v>
      </c>
      <c r="E208" s="28">
        <f t="shared" si="128"/>
        <v>1452.1666666666661</v>
      </c>
      <c r="F208" s="28">
        <f t="shared" si="128"/>
        <v>-314.5</v>
      </c>
      <c r="G208" s="28">
        <f t="shared" si="128"/>
        <v>503.16666666666606</v>
      </c>
      <c r="H208" s="28">
        <f t="shared" si="128"/>
        <v>-467.83333333333212</v>
      </c>
      <c r="I208" s="28">
        <f t="shared" si="128"/>
        <v>1589.6666666666642</v>
      </c>
      <c r="J208" s="28"/>
      <c r="K208" s="28">
        <f t="shared" si="121"/>
        <v>640.83333333333337</v>
      </c>
      <c r="L208" s="28">
        <f t="shared" si="121"/>
        <v>352.66666666666652</v>
      </c>
      <c r="M208" s="28">
        <f t="shared" si="121"/>
        <v>-377.08333333333303</v>
      </c>
      <c r="N208" s="28"/>
    </row>
    <row r="209" spans="1:14" x14ac:dyDescent="0.2">
      <c r="A209" s="16">
        <v>42156</v>
      </c>
      <c r="B209" s="28">
        <f t="shared" ref="B209:I209" si="129">B190-B$195</f>
        <v>197.75</v>
      </c>
      <c r="C209" s="28">
        <f t="shared" si="129"/>
        <v>612.75</v>
      </c>
      <c r="D209" s="28">
        <f t="shared" si="129"/>
        <v>44.25</v>
      </c>
      <c r="E209" s="28">
        <f t="shared" si="129"/>
        <v>-724.83333333333394</v>
      </c>
      <c r="F209" s="28">
        <f t="shared" si="129"/>
        <v>70.5</v>
      </c>
      <c r="G209" s="28">
        <f t="shared" si="129"/>
        <v>316.16666666666606</v>
      </c>
      <c r="H209" s="28">
        <f t="shared" si="129"/>
        <v>-3342.8333333333321</v>
      </c>
      <c r="I209" s="28">
        <f t="shared" si="129"/>
        <v>-8615.3333333333358</v>
      </c>
      <c r="J209" s="28"/>
      <c r="K209" s="28">
        <f t="shared" si="121"/>
        <v>612.83333333333337</v>
      </c>
      <c r="L209" s="28">
        <f t="shared" si="121"/>
        <v>148.66666666666652</v>
      </c>
      <c r="M209" s="28">
        <f t="shared" si="121"/>
        <v>-1087.083333333333</v>
      </c>
      <c r="N209" s="28"/>
    </row>
    <row r="210" spans="1:14" x14ac:dyDescent="0.2">
      <c r="A210" s="16">
        <v>42186</v>
      </c>
      <c r="B210" s="28">
        <f t="shared" ref="B210:I210" si="130">B191-B$195</f>
        <v>-59.25</v>
      </c>
      <c r="C210" s="28">
        <f t="shared" si="130"/>
        <v>95.75</v>
      </c>
      <c r="D210" s="28">
        <f t="shared" si="130"/>
        <v>51.25</v>
      </c>
      <c r="E210" s="28">
        <f t="shared" si="130"/>
        <v>-1472.8333333333339</v>
      </c>
      <c r="F210" s="28">
        <f t="shared" si="130"/>
        <v>439.5</v>
      </c>
      <c r="G210" s="28">
        <f t="shared" si="130"/>
        <v>-895.83333333333394</v>
      </c>
      <c r="H210" s="28">
        <f t="shared" si="130"/>
        <v>-680.83333333333212</v>
      </c>
      <c r="I210" s="28">
        <f t="shared" si="130"/>
        <v>-5997.3333333333358</v>
      </c>
      <c r="J210" s="28"/>
      <c r="K210" s="28">
        <f t="shared" si="121"/>
        <v>357.83333333333337</v>
      </c>
      <c r="L210" s="28">
        <f t="shared" si="121"/>
        <v>114.66666666666652</v>
      </c>
      <c r="M210" s="28">
        <f t="shared" si="121"/>
        <v>-1322.083333333333</v>
      </c>
      <c r="N210" s="28"/>
    </row>
    <row r="211" spans="1:14" x14ac:dyDescent="0.2">
      <c r="A211" s="16">
        <v>42217</v>
      </c>
      <c r="B211" s="28">
        <f t="shared" ref="B211:I211" si="131">B192-B$195</f>
        <v>-283.25</v>
      </c>
      <c r="C211" s="28">
        <f t="shared" si="131"/>
        <v>300.75</v>
      </c>
      <c r="D211" s="28">
        <f t="shared" si="131"/>
        <v>-75.75</v>
      </c>
      <c r="E211" s="28">
        <f t="shared" si="131"/>
        <v>-2049.8333333333339</v>
      </c>
      <c r="F211" s="28">
        <f t="shared" si="131"/>
        <v>362.5</v>
      </c>
      <c r="G211" s="28">
        <f t="shared" si="131"/>
        <v>-1456.8333333333339</v>
      </c>
      <c r="H211" s="28">
        <f t="shared" si="131"/>
        <v>-2174.8333333333321</v>
      </c>
      <c r="I211" s="28">
        <f t="shared" si="131"/>
        <v>-3135.3333333333358</v>
      </c>
      <c r="J211" s="28"/>
      <c r="K211" s="28">
        <f t="shared" si="121"/>
        <v>359.83333333333337</v>
      </c>
      <c r="L211" s="28">
        <f t="shared" si="121"/>
        <v>-202.33333333333348</v>
      </c>
      <c r="M211" s="28">
        <f t="shared" si="121"/>
        <v>-1785.083333333333</v>
      </c>
      <c r="N211" s="28"/>
    </row>
    <row r="212" spans="1:14" x14ac:dyDescent="0.2">
      <c r="A212" s="16">
        <v>42248</v>
      </c>
      <c r="B212" s="28">
        <f t="shared" ref="B212:I212" si="132">B193-B$195</f>
        <v>116.75</v>
      </c>
      <c r="C212" s="28">
        <f t="shared" si="132"/>
        <v>782.75</v>
      </c>
      <c r="D212" s="28">
        <f t="shared" si="132"/>
        <v>47.25</v>
      </c>
      <c r="E212" s="28">
        <f t="shared" si="132"/>
        <v>-2241.8333333333339</v>
      </c>
      <c r="F212" s="28">
        <f t="shared" si="132"/>
        <v>296.5</v>
      </c>
      <c r="G212" s="28">
        <f t="shared" si="132"/>
        <v>-127.83333333333394</v>
      </c>
      <c r="H212" s="28">
        <f t="shared" si="132"/>
        <v>-4624.8333333333321</v>
      </c>
      <c r="I212" s="28">
        <f t="shared" si="132"/>
        <v>5008.6666666666642</v>
      </c>
      <c r="J212" s="28"/>
      <c r="K212" s="28">
        <f t="shared" si="121"/>
        <v>741.83333333333337</v>
      </c>
      <c r="L212" s="28">
        <f t="shared" si="121"/>
        <v>55.666666666666515</v>
      </c>
      <c r="M212" s="28">
        <f t="shared" si="121"/>
        <v>195.91666666666697</v>
      </c>
      <c r="N212" s="28"/>
    </row>
    <row r="213" spans="1:14" x14ac:dyDescent="0.2">
      <c r="A213" s="15" t="s">
        <v>16</v>
      </c>
      <c r="B213" s="28">
        <f>SUM(B201:B212)</f>
        <v>0</v>
      </c>
      <c r="C213" s="28">
        <f t="shared" ref="C213:M213" si="133">SUM(C201:C212)</f>
        <v>0</v>
      </c>
      <c r="D213" s="28">
        <f t="shared" si="133"/>
        <v>0</v>
      </c>
      <c r="E213" s="28">
        <f t="shared" si="133"/>
        <v>-7.2759576141834259E-12</v>
      </c>
      <c r="F213" s="28">
        <f t="shared" si="133"/>
        <v>0</v>
      </c>
      <c r="G213" s="28">
        <f t="shared" si="133"/>
        <v>-7.2759576141834259E-12</v>
      </c>
      <c r="H213" s="28">
        <f t="shared" si="133"/>
        <v>1.4551915228366852E-11</v>
      </c>
      <c r="I213" s="28">
        <f t="shared" si="133"/>
        <v>-2.9103830456733704E-11</v>
      </c>
      <c r="J213" s="28"/>
      <c r="K213" s="28">
        <f t="shared" si="133"/>
        <v>1.1368683772161603E-12</v>
      </c>
      <c r="L213" s="28">
        <f t="shared" si="133"/>
        <v>-1.8189894035458565E-12</v>
      </c>
      <c r="M213" s="28">
        <f t="shared" si="133"/>
        <v>3.637978807091713E-12</v>
      </c>
      <c r="N213" s="28"/>
    </row>
    <row r="214" spans="1:14" x14ac:dyDescent="0.2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</row>
    <row r="215" spans="1:14" x14ac:dyDescent="0.2">
      <c r="B215" s="167" t="s">
        <v>89</v>
      </c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</row>
    <row r="216" spans="1:14" x14ac:dyDescent="0.2">
      <c r="A216" s="31" t="s">
        <v>33</v>
      </c>
      <c r="B216" s="63" t="s">
        <v>7</v>
      </c>
      <c r="C216" s="63" t="s">
        <v>8</v>
      </c>
      <c r="D216" s="63" t="s">
        <v>9</v>
      </c>
      <c r="E216" s="63" t="s">
        <v>10</v>
      </c>
      <c r="F216" s="63" t="s">
        <v>11</v>
      </c>
      <c r="G216" s="63" t="s">
        <v>19</v>
      </c>
      <c r="H216" s="64" t="s">
        <v>12</v>
      </c>
      <c r="I216" s="63" t="s">
        <v>13</v>
      </c>
      <c r="J216" s="84" t="s">
        <v>42</v>
      </c>
      <c r="K216" s="63" t="s">
        <v>14</v>
      </c>
      <c r="L216" s="63" t="s">
        <v>17</v>
      </c>
      <c r="M216" s="63" t="s">
        <v>15</v>
      </c>
      <c r="N216" s="28"/>
    </row>
    <row r="217" spans="1:14" x14ac:dyDescent="0.2">
      <c r="A217" s="16">
        <v>41913</v>
      </c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</row>
    <row r="218" spans="1:14" x14ac:dyDescent="0.2">
      <c r="A218" s="16">
        <v>41944</v>
      </c>
      <c r="B218" s="28">
        <f>B183-B182</f>
        <v>37</v>
      </c>
      <c r="C218" s="28">
        <f t="shared" ref="C218:I218" si="134">C183-C182</f>
        <v>13</v>
      </c>
      <c r="D218" s="28">
        <f t="shared" si="134"/>
        <v>101</v>
      </c>
      <c r="E218" s="28">
        <f t="shared" si="134"/>
        <v>824</v>
      </c>
      <c r="F218" s="28">
        <f t="shared" si="134"/>
        <v>-32</v>
      </c>
      <c r="G218" s="28">
        <f t="shared" si="134"/>
        <v>-94</v>
      </c>
      <c r="H218" s="28">
        <f t="shared" si="134"/>
        <v>859</v>
      </c>
      <c r="I218" s="28">
        <f t="shared" si="134"/>
        <v>932</v>
      </c>
      <c r="J218" s="28"/>
      <c r="K218" s="28">
        <f t="shared" ref="K218:M228" si="135">K183-K182</f>
        <v>10</v>
      </c>
      <c r="L218" s="28">
        <f t="shared" si="135"/>
        <v>-246</v>
      </c>
      <c r="M218" s="28">
        <f t="shared" si="135"/>
        <v>-61</v>
      </c>
      <c r="N218" s="28"/>
    </row>
    <row r="219" spans="1:14" x14ac:dyDescent="0.2">
      <c r="A219" s="16">
        <v>41974</v>
      </c>
      <c r="B219" s="28">
        <f t="shared" ref="B219:I219" si="136">B184-B183</f>
        <v>-544</v>
      </c>
      <c r="C219" s="28">
        <f t="shared" si="136"/>
        <v>-192</v>
      </c>
      <c r="D219" s="28">
        <f t="shared" si="136"/>
        <v>-100</v>
      </c>
      <c r="E219" s="28">
        <f t="shared" si="136"/>
        <v>-1966</v>
      </c>
      <c r="F219" s="28">
        <f t="shared" si="136"/>
        <v>-100</v>
      </c>
      <c r="G219" s="28">
        <f t="shared" si="136"/>
        <v>-968</v>
      </c>
      <c r="H219" s="28">
        <f t="shared" si="136"/>
        <v>458</v>
      </c>
      <c r="I219" s="28">
        <f t="shared" si="136"/>
        <v>-8534</v>
      </c>
      <c r="J219" s="28"/>
      <c r="K219" s="28">
        <f t="shared" si="135"/>
        <v>-158</v>
      </c>
      <c r="L219" s="28">
        <f t="shared" si="135"/>
        <v>-366</v>
      </c>
      <c r="M219" s="28">
        <f t="shared" si="135"/>
        <v>-1254</v>
      </c>
      <c r="N219" s="28"/>
    </row>
    <row r="220" spans="1:14" x14ac:dyDescent="0.2">
      <c r="A220" s="16">
        <v>42005</v>
      </c>
      <c r="B220" s="28">
        <f t="shared" ref="B220:I220" si="137">B185-B184</f>
        <v>312</v>
      </c>
      <c r="C220" s="28">
        <f t="shared" si="137"/>
        <v>241</v>
      </c>
      <c r="D220" s="28">
        <f t="shared" si="137"/>
        <v>-55</v>
      </c>
      <c r="E220" s="28">
        <f t="shared" si="137"/>
        <v>237</v>
      </c>
      <c r="F220" s="28">
        <f t="shared" si="137"/>
        <v>46</v>
      </c>
      <c r="G220" s="28">
        <f t="shared" si="137"/>
        <v>803</v>
      </c>
      <c r="H220" s="28">
        <f t="shared" si="137"/>
        <v>5278</v>
      </c>
      <c r="I220" s="28">
        <f t="shared" si="137"/>
        <v>6165</v>
      </c>
      <c r="J220" s="28"/>
      <c r="K220" s="28">
        <f t="shared" si="135"/>
        <v>50</v>
      </c>
      <c r="L220" s="28">
        <f t="shared" si="135"/>
        <v>12</v>
      </c>
      <c r="M220" s="28">
        <f t="shared" si="135"/>
        <v>451</v>
      </c>
      <c r="N220" s="28"/>
    </row>
    <row r="221" spans="1:14" x14ac:dyDescent="0.2">
      <c r="A221" s="16">
        <v>42036</v>
      </c>
      <c r="B221" s="28">
        <f t="shared" ref="B221:I221" si="138">B186-B185</f>
        <v>-79</v>
      </c>
      <c r="C221" s="28">
        <f t="shared" si="138"/>
        <v>-207</v>
      </c>
      <c r="D221" s="28">
        <f t="shared" si="138"/>
        <v>-32</v>
      </c>
      <c r="E221" s="28">
        <f t="shared" si="138"/>
        <v>-842</v>
      </c>
      <c r="F221" s="28">
        <f t="shared" si="138"/>
        <v>24</v>
      </c>
      <c r="G221" s="28">
        <f t="shared" si="138"/>
        <v>-102</v>
      </c>
      <c r="H221" s="28">
        <f t="shared" si="138"/>
        <v>-1737</v>
      </c>
      <c r="I221" s="28">
        <f t="shared" si="138"/>
        <v>620</v>
      </c>
      <c r="J221" s="28"/>
      <c r="K221" s="28">
        <f t="shared" si="135"/>
        <v>-24</v>
      </c>
      <c r="L221" s="28">
        <f t="shared" si="135"/>
        <v>128</v>
      </c>
      <c r="M221" s="28">
        <f t="shared" si="135"/>
        <v>616</v>
      </c>
      <c r="N221" s="28"/>
    </row>
    <row r="222" spans="1:14" x14ac:dyDescent="0.2">
      <c r="A222" s="16">
        <v>42064</v>
      </c>
      <c r="B222" s="28">
        <f t="shared" ref="B222:I222" si="139">B187-B186</f>
        <v>830</v>
      </c>
      <c r="C222" s="28">
        <f t="shared" si="139"/>
        <v>261</v>
      </c>
      <c r="D222" s="28">
        <f t="shared" si="139"/>
        <v>208</v>
      </c>
      <c r="E222" s="28">
        <f t="shared" si="139"/>
        <v>3155</v>
      </c>
      <c r="F222" s="28">
        <f t="shared" si="139"/>
        <v>81</v>
      </c>
      <c r="G222" s="28">
        <f t="shared" si="139"/>
        <v>1822</v>
      </c>
      <c r="H222" s="28">
        <f t="shared" si="139"/>
        <v>4302</v>
      </c>
      <c r="I222" s="28">
        <f t="shared" si="139"/>
        <v>10425</v>
      </c>
      <c r="J222" s="28"/>
      <c r="K222" s="28">
        <f t="shared" si="135"/>
        <v>123</v>
      </c>
      <c r="L222" s="28">
        <f t="shared" si="135"/>
        <v>383</v>
      </c>
      <c r="M222" s="28">
        <f t="shared" si="135"/>
        <v>744</v>
      </c>
      <c r="N222" s="28"/>
    </row>
    <row r="223" spans="1:14" x14ac:dyDescent="0.2">
      <c r="A223" s="16">
        <v>42095</v>
      </c>
      <c r="B223" s="28">
        <f t="shared" ref="B223:I223" si="140">B188-B187</f>
        <v>-184</v>
      </c>
      <c r="C223" s="28">
        <f t="shared" si="140"/>
        <v>-76</v>
      </c>
      <c r="D223" s="28">
        <f t="shared" si="140"/>
        <v>65</v>
      </c>
      <c r="E223" s="28">
        <f t="shared" si="140"/>
        <v>2145</v>
      </c>
      <c r="F223" s="28">
        <f t="shared" si="140"/>
        <v>-129</v>
      </c>
      <c r="G223" s="28">
        <f t="shared" si="140"/>
        <v>-445</v>
      </c>
      <c r="H223" s="28">
        <f t="shared" si="140"/>
        <v>-1031</v>
      </c>
      <c r="I223" s="28">
        <f t="shared" si="140"/>
        <v>-10809</v>
      </c>
      <c r="J223" s="28"/>
      <c r="K223" s="28">
        <f t="shared" si="135"/>
        <v>59</v>
      </c>
      <c r="L223" s="28">
        <f t="shared" si="135"/>
        <v>24</v>
      </c>
      <c r="M223" s="28">
        <f t="shared" si="135"/>
        <v>-603</v>
      </c>
      <c r="N223" s="28"/>
    </row>
    <row r="224" spans="1:14" x14ac:dyDescent="0.2">
      <c r="A224" s="16">
        <v>42125</v>
      </c>
      <c r="B224" s="28">
        <f t="shared" ref="B224:I224" si="141">B189-B188</f>
        <v>-187</v>
      </c>
      <c r="C224" s="28">
        <f t="shared" si="141"/>
        <v>151</v>
      </c>
      <c r="D224" s="28">
        <f t="shared" si="141"/>
        <v>-63</v>
      </c>
      <c r="E224" s="28">
        <f t="shared" si="141"/>
        <v>-2536</v>
      </c>
      <c r="F224" s="28">
        <f t="shared" si="141"/>
        <v>-140</v>
      </c>
      <c r="G224" s="28">
        <f t="shared" si="141"/>
        <v>-650</v>
      </c>
      <c r="H224" s="28">
        <f t="shared" si="141"/>
        <v>-5793</v>
      </c>
      <c r="I224" s="28">
        <f t="shared" si="141"/>
        <v>1124</v>
      </c>
      <c r="J224" s="28"/>
      <c r="K224" s="28">
        <f t="shared" si="135"/>
        <v>926</v>
      </c>
      <c r="L224" s="28">
        <f t="shared" si="135"/>
        <v>187</v>
      </c>
      <c r="M224" s="28">
        <f t="shared" si="135"/>
        <v>-1195</v>
      </c>
      <c r="N224" s="28"/>
    </row>
    <row r="225" spans="1:34" x14ac:dyDescent="0.2">
      <c r="A225" s="16">
        <v>42156</v>
      </c>
      <c r="B225" s="28">
        <f t="shared" ref="B225:I225" si="142">B190-B189</f>
        <v>31</v>
      </c>
      <c r="C225" s="28">
        <f t="shared" si="142"/>
        <v>658</v>
      </c>
      <c r="D225" s="28">
        <f t="shared" si="142"/>
        <v>-22</v>
      </c>
      <c r="E225" s="28">
        <f t="shared" si="142"/>
        <v>-2177</v>
      </c>
      <c r="F225" s="28">
        <f t="shared" si="142"/>
        <v>385</v>
      </c>
      <c r="G225" s="28">
        <f t="shared" si="142"/>
        <v>-187</v>
      </c>
      <c r="H225" s="28">
        <f t="shared" si="142"/>
        <v>-2875</v>
      </c>
      <c r="I225" s="28">
        <f t="shared" si="142"/>
        <v>-10205</v>
      </c>
      <c r="J225" s="28"/>
      <c r="K225" s="28">
        <f t="shared" si="135"/>
        <v>-28</v>
      </c>
      <c r="L225" s="28">
        <f t="shared" si="135"/>
        <v>-204</v>
      </c>
      <c r="M225" s="28">
        <f t="shared" si="135"/>
        <v>-710</v>
      </c>
      <c r="N225" s="28"/>
    </row>
    <row r="226" spans="1:34" x14ac:dyDescent="0.2">
      <c r="A226" s="16">
        <v>42186</v>
      </c>
      <c r="B226" s="28">
        <f t="shared" ref="B226:I226" si="143">B191-B190</f>
        <v>-257</v>
      </c>
      <c r="C226" s="28">
        <f t="shared" si="143"/>
        <v>-517</v>
      </c>
      <c r="D226" s="28">
        <f t="shared" si="143"/>
        <v>7</v>
      </c>
      <c r="E226" s="28">
        <f t="shared" si="143"/>
        <v>-748</v>
      </c>
      <c r="F226" s="28">
        <f t="shared" si="143"/>
        <v>369</v>
      </c>
      <c r="G226" s="28">
        <f t="shared" si="143"/>
        <v>-1212</v>
      </c>
      <c r="H226" s="28">
        <f t="shared" si="143"/>
        <v>2662</v>
      </c>
      <c r="I226" s="28">
        <f t="shared" si="143"/>
        <v>2618</v>
      </c>
      <c r="J226" s="28"/>
      <c r="K226" s="28">
        <f t="shared" si="135"/>
        <v>-255</v>
      </c>
      <c r="L226" s="28">
        <f t="shared" si="135"/>
        <v>-34</v>
      </c>
      <c r="M226" s="28">
        <f t="shared" si="135"/>
        <v>-235</v>
      </c>
      <c r="N226" s="28"/>
    </row>
    <row r="227" spans="1:34" x14ac:dyDescent="0.2">
      <c r="A227" s="16">
        <v>42217</v>
      </c>
      <c r="B227" s="28">
        <f t="shared" ref="B227:I227" si="144">B192-B191</f>
        <v>-224</v>
      </c>
      <c r="C227" s="28">
        <f t="shared" si="144"/>
        <v>205</v>
      </c>
      <c r="D227" s="28">
        <f t="shared" si="144"/>
        <v>-127</v>
      </c>
      <c r="E227" s="28">
        <f t="shared" si="144"/>
        <v>-577</v>
      </c>
      <c r="F227" s="28">
        <f t="shared" si="144"/>
        <v>-77</v>
      </c>
      <c r="G227" s="28">
        <f t="shared" si="144"/>
        <v>-561</v>
      </c>
      <c r="H227" s="28">
        <f t="shared" si="144"/>
        <v>-1494</v>
      </c>
      <c r="I227" s="28">
        <f t="shared" si="144"/>
        <v>2862</v>
      </c>
      <c r="J227" s="28"/>
      <c r="K227" s="28">
        <f t="shared" si="135"/>
        <v>2</v>
      </c>
      <c r="L227" s="28">
        <f t="shared" si="135"/>
        <v>-317</v>
      </c>
      <c r="M227" s="28">
        <f t="shared" si="135"/>
        <v>-463</v>
      </c>
      <c r="N227" s="28"/>
    </row>
    <row r="228" spans="1:34" x14ac:dyDescent="0.2">
      <c r="A228" s="16">
        <v>42248</v>
      </c>
      <c r="B228" s="28">
        <f t="shared" ref="B228:I228" si="145">B193-B192</f>
        <v>400</v>
      </c>
      <c r="C228" s="28">
        <f t="shared" si="145"/>
        <v>482</v>
      </c>
      <c r="D228" s="28">
        <f t="shared" si="145"/>
        <v>123</v>
      </c>
      <c r="E228" s="28">
        <f t="shared" si="145"/>
        <v>-192</v>
      </c>
      <c r="F228" s="28">
        <f t="shared" si="145"/>
        <v>-66</v>
      </c>
      <c r="G228" s="28">
        <f t="shared" si="145"/>
        <v>1329</v>
      </c>
      <c r="H228" s="28">
        <f t="shared" si="145"/>
        <v>-2450</v>
      </c>
      <c r="I228" s="28">
        <f t="shared" si="145"/>
        <v>8144</v>
      </c>
      <c r="J228" s="28"/>
      <c r="K228" s="28">
        <f t="shared" si="135"/>
        <v>382</v>
      </c>
      <c r="L228" s="28">
        <f t="shared" si="135"/>
        <v>258</v>
      </c>
      <c r="M228" s="28">
        <f t="shared" si="135"/>
        <v>1981</v>
      </c>
      <c r="N228" s="28"/>
    </row>
    <row r="229" spans="1:34" x14ac:dyDescent="0.2">
      <c r="A229" s="61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</row>
    <row r="230" spans="1:34" x14ac:dyDescent="0.2">
      <c r="A230" s="61"/>
    </row>
    <row r="231" spans="1:34" x14ac:dyDescent="0.2">
      <c r="A231" s="60" t="s">
        <v>94</v>
      </c>
    </row>
    <row r="232" spans="1:34" x14ac:dyDescent="0.2">
      <c r="A232" s="36"/>
      <c r="B232" s="161" t="s">
        <v>7</v>
      </c>
      <c r="C232" s="162"/>
      <c r="D232" s="163"/>
      <c r="E232" s="161" t="s">
        <v>8</v>
      </c>
      <c r="F232" s="162"/>
      <c r="G232" s="163"/>
      <c r="H232" s="161" t="s">
        <v>9</v>
      </c>
      <c r="I232" s="162"/>
      <c r="J232" s="163"/>
      <c r="K232" s="161" t="s">
        <v>81</v>
      </c>
      <c r="L232" s="162"/>
      <c r="M232" s="163"/>
      <c r="N232" s="161" t="s">
        <v>11</v>
      </c>
      <c r="O232" s="162"/>
      <c r="P232" s="163"/>
      <c r="Q232" s="161" t="s">
        <v>82</v>
      </c>
      <c r="R232" s="162"/>
      <c r="S232" s="163"/>
      <c r="T232" s="161" t="s">
        <v>12</v>
      </c>
      <c r="U232" s="162"/>
      <c r="V232" s="163"/>
      <c r="W232" s="161" t="s">
        <v>13</v>
      </c>
      <c r="X232" s="162"/>
      <c r="Y232" s="163"/>
      <c r="Z232" s="161" t="s">
        <v>14</v>
      </c>
      <c r="AA232" s="162"/>
      <c r="AB232" s="163"/>
      <c r="AC232" s="161" t="s">
        <v>17</v>
      </c>
      <c r="AD232" s="162"/>
      <c r="AE232" s="163"/>
      <c r="AF232" s="161" t="s">
        <v>15</v>
      </c>
      <c r="AG232" s="162"/>
      <c r="AH232" s="163"/>
    </row>
    <row r="233" spans="1:34" x14ac:dyDescent="0.2">
      <c r="A233" s="36" t="s">
        <v>93</v>
      </c>
      <c r="B233" s="36" t="s">
        <v>84</v>
      </c>
      <c r="C233" s="36" t="s">
        <v>85</v>
      </c>
      <c r="D233" s="36" t="s">
        <v>83</v>
      </c>
      <c r="E233" s="36" t="s">
        <v>84</v>
      </c>
      <c r="F233" s="36" t="s">
        <v>85</v>
      </c>
      <c r="G233" s="36" t="s">
        <v>83</v>
      </c>
      <c r="H233" s="36" t="s">
        <v>84</v>
      </c>
      <c r="I233" s="36" t="s">
        <v>85</v>
      </c>
      <c r="J233" s="36" t="s">
        <v>83</v>
      </c>
      <c r="K233" s="36" t="s">
        <v>84</v>
      </c>
      <c r="L233" s="36" t="s">
        <v>85</v>
      </c>
      <c r="M233" s="36" t="s">
        <v>83</v>
      </c>
      <c r="N233" s="36" t="s">
        <v>84</v>
      </c>
      <c r="O233" s="36" t="s">
        <v>85</v>
      </c>
      <c r="P233" s="36" t="s">
        <v>83</v>
      </c>
      <c r="Q233" s="36" t="s">
        <v>84</v>
      </c>
      <c r="R233" s="36" t="s">
        <v>85</v>
      </c>
      <c r="S233" s="36" t="s">
        <v>83</v>
      </c>
      <c r="T233" s="36" t="s">
        <v>84</v>
      </c>
      <c r="U233" s="36" t="s">
        <v>85</v>
      </c>
      <c r="V233" s="36" t="s">
        <v>83</v>
      </c>
      <c r="W233" s="36" t="s">
        <v>84</v>
      </c>
      <c r="X233" s="36" t="s">
        <v>85</v>
      </c>
      <c r="Y233" s="36" t="s">
        <v>83</v>
      </c>
      <c r="Z233" s="36" t="s">
        <v>84</v>
      </c>
      <c r="AA233" s="36" t="s">
        <v>85</v>
      </c>
      <c r="AB233" s="36" t="s">
        <v>83</v>
      </c>
      <c r="AC233" s="36" t="s">
        <v>84</v>
      </c>
      <c r="AD233" s="36" t="s">
        <v>85</v>
      </c>
      <c r="AE233" s="36" t="s">
        <v>83</v>
      </c>
      <c r="AF233" s="36" t="s">
        <v>84</v>
      </c>
      <c r="AG233" s="36" t="s">
        <v>85</v>
      </c>
      <c r="AH233" s="36" t="s">
        <v>83</v>
      </c>
    </row>
    <row r="234" spans="1:34" x14ac:dyDescent="0.2">
      <c r="A234" s="36" t="s">
        <v>92</v>
      </c>
      <c r="B234" s="36">
        <v>125817</v>
      </c>
      <c r="C234" s="36">
        <v>1394032</v>
      </c>
      <c r="D234" s="36">
        <v>84470</v>
      </c>
      <c r="E234" s="36"/>
      <c r="F234" s="36"/>
      <c r="G234" s="36"/>
      <c r="H234" s="36"/>
      <c r="I234" s="36"/>
      <c r="J234" s="36"/>
      <c r="K234" s="36">
        <v>141171</v>
      </c>
      <c r="L234" s="36">
        <v>1607037</v>
      </c>
      <c r="M234" s="36">
        <v>78948</v>
      </c>
      <c r="N234" s="36"/>
      <c r="O234" s="36"/>
      <c r="P234" s="36"/>
      <c r="Q234" s="36">
        <v>74193</v>
      </c>
      <c r="R234" s="36">
        <v>735937</v>
      </c>
      <c r="S234" s="36">
        <v>41991</v>
      </c>
      <c r="T234" s="36">
        <v>53574</v>
      </c>
      <c r="U234" s="36">
        <v>979938</v>
      </c>
      <c r="V234" s="36">
        <v>17740</v>
      </c>
      <c r="W234" s="36">
        <v>257646</v>
      </c>
      <c r="X234" s="36">
        <v>2285747</v>
      </c>
      <c r="Y234" s="36">
        <v>187325</v>
      </c>
      <c r="Z234" s="36">
        <v>11242</v>
      </c>
      <c r="AA234" s="36">
        <v>117277</v>
      </c>
      <c r="AB234" s="36">
        <v>7857</v>
      </c>
      <c r="AC234" s="36">
        <v>43722</v>
      </c>
      <c r="AD234" s="36">
        <v>479754</v>
      </c>
      <c r="AE234" s="36">
        <v>24748</v>
      </c>
      <c r="AF234" s="36"/>
      <c r="AG234" s="36"/>
      <c r="AH234" s="36"/>
    </row>
    <row r="235" spans="1:34" x14ac:dyDescent="0.2">
      <c r="A235" s="36" t="s">
        <v>69</v>
      </c>
      <c r="B235" s="36">
        <v>145765</v>
      </c>
      <c r="C235" s="36">
        <v>1613397</v>
      </c>
      <c r="D235" s="36">
        <v>96327</v>
      </c>
      <c r="E235" s="36">
        <v>7745</v>
      </c>
      <c r="F235" s="36">
        <v>86406</v>
      </c>
      <c r="G235" s="36">
        <v>4014</v>
      </c>
      <c r="H235" s="36"/>
      <c r="I235" s="36"/>
      <c r="J235" s="36"/>
      <c r="K235" s="36">
        <v>143781</v>
      </c>
      <c r="L235" s="36">
        <v>1636681</v>
      </c>
      <c r="M235" s="36">
        <v>82771</v>
      </c>
      <c r="N235" s="36"/>
      <c r="O235" s="36"/>
      <c r="P235" s="36"/>
      <c r="Q235" s="36">
        <v>78161</v>
      </c>
      <c r="R235" s="36">
        <v>757185</v>
      </c>
      <c r="S235" s="36">
        <v>44726</v>
      </c>
      <c r="T235" s="36">
        <v>64290</v>
      </c>
      <c r="U235" s="36">
        <v>1137682</v>
      </c>
      <c r="V235" s="36">
        <v>22482</v>
      </c>
      <c r="W235" s="36">
        <v>347349</v>
      </c>
      <c r="X235" s="36">
        <v>2710866</v>
      </c>
      <c r="Y235" s="36">
        <v>244569</v>
      </c>
      <c r="Z235" s="36">
        <v>16433</v>
      </c>
      <c r="AA235" s="36">
        <v>152974</v>
      </c>
      <c r="AB235" s="36">
        <v>11683</v>
      </c>
      <c r="AC235" s="36">
        <v>24190</v>
      </c>
      <c r="AD235" s="36">
        <v>168092</v>
      </c>
      <c r="AE235" s="36">
        <v>16844</v>
      </c>
      <c r="AF235" s="36"/>
      <c r="AG235" s="36"/>
      <c r="AH235" s="36"/>
    </row>
    <row r="236" spans="1:34" x14ac:dyDescent="0.2">
      <c r="A236" s="36" t="s">
        <v>70</v>
      </c>
      <c r="B236" s="36">
        <v>160681</v>
      </c>
      <c r="C236" s="36">
        <v>1799677</v>
      </c>
      <c r="D236" s="36">
        <v>109905</v>
      </c>
      <c r="E236" s="36">
        <v>6366</v>
      </c>
      <c r="F236" s="36">
        <v>86010</v>
      </c>
      <c r="G236" s="36">
        <v>2548</v>
      </c>
      <c r="H236" s="36">
        <v>1195</v>
      </c>
      <c r="I236" s="36">
        <v>7220</v>
      </c>
      <c r="J236" s="36">
        <v>979</v>
      </c>
      <c r="K236" s="36">
        <v>144585</v>
      </c>
      <c r="L236" s="36">
        <v>3472493</v>
      </c>
      <c r="M236" s="36">
        <v>80801</v>
      </c>
      <c r="N236" s="36">
        <v>3563</v>
      </c>
      <c r="O236" s="36">
        <v>25293</v>
      </c>
      <c r="P236" s="36">
        <v>2011</v>
      </c>
      <c r="Q236" s="36">
        <v>53247</v>
      </c>
      <c r="R236" s="36">
        <v>377739</v>
      </c>
      <c r="S236" s="36">
        <v>34902</v>
      </c>
      <c r="T236" s="36">
        <v>74206</v>
      </c>
      <c r="U236" s="36">
        <v>1298537</v>
      </c>
      <c r="V236" s="36">
        <v>29103</v>
      </c>
      <c r="W236" s="36">
        <v>440891</v>
      </c>
      <c r="X236" s="36">
        <v>3202873</v>
      </c>
      <c r="Y236" s="36">
        <v>289997</v>
      </c>
      <c r="Z236" s="36">
        <v>19070</v>
      </c>
      <c r="AA236" s="36">
        <v>161490</v>
      </c>
      <c r="AB236" s="36">
        <v>13974</v>
      </c>
      <c r="AC236" s="36">
        <v>19878</v>
      </c>
      <c r="AD236" s="36">
        <v>111178</v>
      </c>
      <c r="AE236" s="36">
        <v>14634</v>
      </c>
      <c r="AF236" s="36">
        <v>155635</v>
      </c>
      <c r="AG236" s="36">
        <v>921255</v>
      </c>
      <c r="AH236" s="36">
        <v>123204</v>
      </c>
    </row>
    <row r="237" spans="1:34" x14ac:dyDescent="0.2">
      <c r="A237" s="36" t="s">
        <v>71</v>
      </c>
      <c r="B237" s="36">
        <v>191478</v>
      </c>
      <c r="C237" s="36">
        <v>2205316</v>
      </c>
      <c r="D237" s="36">
        <v>129351</v>
      </c>
      <c r="E237" s="36">
        <v>16270</v>
      </c>
      <c r="F237" s="36">
        <v>184821</v>
      </c>
      <c r="G237" s="36">
        <v>8779</v>
      </c>
      <c r="H237" s="36">
        <v>2241</v>
      </c>
      <c r="I237" s="36">
        <v>13695</v>
      </c>
      <c r="J237" s="36">
        <v>1935</v>
      </c>
      <c r="K237" s="36">
        <v>155369</v>
      </c>
      <c r="L237" s="36">
        <v>5690078</v>
      </c>
      <c r="M237" s="36">
        <v>81529</v>
      </c>
      <c r="N237" s="36">
        <v>5044</v>
      </c>
      <c r="O237" s="36">
        <v>37090</v>
      </c>
      <c r="P237" s="36">
        <v>3477</v>
      </c>
      <c r="Q237" s="36">
        <v>35281</v>
      </c>
      <c r="R237" s="36">
        <v>251786</v>
      </c>
      <c r="S237" s="36">
        <v>23036</v>
      </c>
      <c r="T237" s="36">
        <v>87176</v>
      </c>
      <c r="U237" s="36">
        <v>1513257</v>
      </c>
      <c r="V237" s="36">
        <v>37412</v>
      </c>
      <c r="W237" s="36">
        <v>435375</v>
      </c>
      <c r="X237" s="36">
        <v>2700947</v>
      </c>
      <c r="Y237" s="36">
        <v>287305</v>
      </c>
      <c r="Z237" s="36">
        <v>18437</v>
      </c>
      <c r="AA237" s="36">
        <v>152661</v>
      </c>
      <c r="AB237" s="36">
        <v>13475</v>
      </c>
      <c r="AC237" s="36">
        <v>19897</v>
      </c>
      <c r="AD237" s="36">
        <v>103047</v>
      </c>
      <c r="AE237" s="36">
        <v>14808</v>
      </c>
      <c r="AF237" s="36">
        <v>142290</v>
      </c>
      <c r="AG237" s="36">
        <v>801448</v>
      </c>
      <c r="AH237" s="36">
        <v>117837</v>
      </c>
    </row>
    <row r="238" spans="1:34" x14ac:dyDescent="0.2">
      <c r="A238" s="36" t="s">
        <v>72</v>
      </c>
      <c r="B238" s="36">
        <v>199316</v>
      </c>
      <c r="C238" s="36">
        <v>2420483</v>
      </c>
      <c r="D238" s="36">
        <v>139685</v>
      </c>
      <c r="E238" s="36">
        <v>13772</v>
      </c>
      <c r="F238" s="36">
        <v>177994</v>
      </c>
      <c r="G238" s="36">
        <v>5236</v>
      </c>
      <c r="H238" s="36">
        <v>2504</v>
      </c>
      <c r="I238" s="36">
        <v>57720</v>
      </c>
      <c r="J238" s="36">
        <v>2093</v>
      </c>
      <c r="K238" s="36">
        <v>191134</v>
      </c>
      <c r="L238" s="36">
        <v>7011266</v>
      </c>
      <c r="M238" s="36">
        <v>108531</v>
      </c>
      <c r="N238" s="36">
        <v>4566</v>
      </c>
      <c r="O238" s="36">
        <v>143683</v>
      </c>
      <c r="P238" s="36">
        <v>3092</v>
      </c>
      <c r="Q238" s="36">
        <v>94768</v>
      </c>
      <c r="R238" s="36">
        <v>915566</v>
      </c>
      <c r="S238" s="36">
        <v>64358</v>
      </c>
      <c r="T238" s="36">
        <v>230192</v>
      </c>
      <c r="U238" s="36">
        <v>3059401</v>
      </c>
      <c r="V238" s="36">
        <v>118902</v>
      </c>
      <c r="W238" s="36">
        <v>425601</v>
      </c>
      <c r="X238" s="36">
        <v>3745528</v>
      </c>
      <c r="Y238" s="36">
        <v>287337</v>
      </c>
      <c r="Z238" s="36">
        <v>11300</v>
      </c>
      <c r="AA238" s="36">
        <v>165812</v>
      </c>
      <c r="AB238" s="36">
        <v>8349</v>
      </c>
      <c r="AC238" s="36">
        <v>25614</v>
      </c>
      <c r="AD238" s="36">
        <v>205349</v>
      </c>
      <c r="AE238" s="36">
        <v>17425</v>
      </c>
      <c r="AF238" s="36">
        <v>119831</v>
      </c>
      <c r="AG238" s="36">
        <v>714477</v>
      </c>
      <c r="AH238" s="36">
        <v>100968</v>
      </c>
    </row>
    <row r="239" spans="1:34" x14ac:dyDescent="0.2">
      <c r="A239" s="36" t="s">
        <v>73</v>
      </c>
      <c r="B239" s="36">
        <v>165200</v>
      </c>
      <c r="C239" s="36">
        <v>1743569</v>
      </c>
      <c r="D239" s="36">
        <v>106536</v>
      </c>
      <c r="E239" s="36">
        <v>13439</v>
      </c>
      <c r="F239" s="36">
        <v>124754</v>
      </c>
      <c r="G239" s="36">
        <v>7258</v>
      </c>
      <c r="H239" s="36">
        <v>5628</v>
      </c>
      <c r="I239" s="36">
        <v>108135</v>
      </c>
      <c r="J239" s="36">
        <v>4486</v>
      </c>
      <c r="K239" s="36">
        <v>214570</v>
      </c>
      <c r="L239" s="36">
        <v>7631590</v>
      </c>
      <c r="M239" s="36">
        <v>120292</v>
      </c>
      <c r="N239" s="36">
        <v>6236</v>
      </c>
      <c r="O239" s="36">
        <v>50572</v>
      </c>
      <c r="P239" s="36">
        <v>4606</v>
      </c>
      <c r="Q239" s="36">
        <v>205451</v>
      </c>
      <c r="R239" s="36">
        <v>1386094</v>
      </c>
      <c r="S239" s="36">
        <v>164546</v>
      </c>
      <c r="T239" s="36">
        <v>652612</v>
      </c>
      <c r="U239" s="36">
        <v>7811167</v>
      </c>
      <c r="V239" s="36">
        <v>343312</v>
      </c>
      <c r="W239" s="36">
        <v>536704</v>
      </c>
      <c r="X239" s="36">
        <v>3727105</v>
      </c>
      <c r="Y239" s="36">
        <v>356268</v>
      </c>
      <c r="Z239" s="36">
        <v>18181</v>
      </c>
      <c r="AA239" s="36">
        <v>103414</v>
      </c>
      <c r="AB239" s="36">
        <v>14448</v>
      </c>
      <c r="AC239" s="36">
        <v>28056</v>
      </c>
      <c r="AD239" s="36">
        <v>221636</v>
      </c>
      <c r="AE239" s="36">
        <v>19278</v>
      </c>
      <c r="AF239" s="36">
        <v>127843</v>
      </c>
      <c r="AG239" s="36">
        <v>813099</v>
      </c>
      <c r="AH239" s="36">
        <v>107713</v>
      </c>
    </row>
    <row r="240" spans="1:34" x14ac:dyDescent="0.2">
      <c r="A240" s="36" t="s">
        <v>74</v>
      </c>
      <c r="B240" s="36">
        <v>159750</v>
      </c>
      <c r="C240" s="36">
        <v>1808786</v>
      </c>
      <c r="D240" s="36">
        <v>100981</v>
      </c>
      <c r="E240" s="36">
        <v>13782</v>
      </c>
      <c r="F240" s="36">
        <v>122536</v>
      </c>
      <c r="G240" s="36">
        <v>8039</v>
      </c>
      <c r="H240" s="36">
        <v>8326</v>
      </c>
      <c r="I240" s="36">
        <v>347006</v>
      </c>
      <c r="J240" s="36">
        <v>5414</v>
      </c>
      <c r="K240" s="36">
        <v>225553</v>
      </c>
      <c r="L240" s="36">
        <v>9735100</v>
      </c>
      <c r="M240" s="36">
        <v>125907</v>
      </c>
      <c r="N240" s="36">
        <v>7576</v>
      </c>
      <c r="O240" s="36">
        <v>62644</v>
      </c>
      <c r="P240" s="36">
        <v>5560</v>
      </c>
      <c r="Q240" s="36">
        <v>127574</v>
      </c>
      <c r="R240" s="36">
        <v>958322</v>
      </c>
      <c r="S240" s="36">
        <v>89098</v>
      </c>
      <c r="T240" s="36">
        <v>605342</v>
      </c>
      <c r="U240" s="36">
        <v>7137162</v>
      </c>
      <c r="V240" s="36">
        <v>310180</v>
      </c>
      <c r="W240" s="36">
        <v>629406</v>
      </c>
      <c r="X240" s="36">
        <v>3935194</v>
      </c>
      <c r="Y240" s="36">
        <v>416514</v>
      </c>
      <c r="Z240" s="36">
        <v>17118</v>
      </c>
      <c r="AA240" s="36">
        <v>89676</v>
      </c>
      <c r="AB240" s="36">
        <v>13493</v>
      </c>
      <c r="AC240" s="36">
        <v>28531</v>
      </c>
      <c r="AD240" s="36">
        <v>206051</v>
      </c>
      <c r="AE240" s="36">
        <v>19950</v>
      </c>
      <c r="AF240" s="36">
        <v>106840</v>
      </c>
      <c r="AG240" s="36">
        <v>917822</v>
      </c>
      <c r="AH240" s="36">
        <v>87904</v>
      </c>
    </row>
    <row r="241" spans="1:34" x14ac:dyDescent="0.2">
      <c r="A241" s="36" t="s">
        <v>75</v>
      </c>
      <c r="B241" s="36">
        <v>47436</v>
      </c>
      <c r="C241" s="36">
        <v>483566</v>
      </c>
      <c r="D241" s="36">
        <v>31305</v>
      </c>
      <c r="E241" s="36">
        <v>20584</v>
      </c>
      <c r="F241" s="36">
        <v>142425</v>
      </c>
      <c r="G241" s="36">
        <v>13983</v>
      </c>
      <c r="H241" s="36">
        <v>6975</v>
      </c>
      <c r="I241" s="36">
        <v>122957</v>
      </c>
      <c r="J241" s="36">
        <v>4896</v>
      </c>
      <c r="K241" s="36">
        <v>217305</v>
      </c>
      <c r="L241" s="36">
        <v>10234228</v>
      </c>
      <c r="M241" s="36">
        <v>120646</v>
      </c>
      <c r="N241" s="36">
        <v>8071</v>
      </c>
      <c r="O241" s="36">
        <v>70567</v>
      </c>
      <c r="P241" s="36">
        <v>5858</v>
      </c>
      <c r="Q241" s="36">
        <v>119538</v>
      </c>
      <c r="R241" s="36">
        <v>744359</v>
      </c>
      <c r="S241" s="36">
        <v>86934</v>
      </c>
      <c r="T241" s="36">
        <v>466031</v>
      </c>
      <c r="U241" s="36">
        <v>5830786</v>
      </c>
      <c r="V241" s="36">
        <v>244340</v>
      </c>
      <c r="W241" s="36">
        <v>645434</v>
      </c>
      <c r="X241" s="36">
        <v>3629180</v>
      </c>
      <c r="Y241" s="36">
        <v>446833</v>
      </c>
      <c r="Z241" s="36">
        <v>18982</v>
      </c>
      <c r="AA241" s="36">
        <v>113142</v>
      </c>
      <c r="AB241" s="36">
        <v>14175</v>
      </c>
      <c r="AC241" s="36">
        <v>29876</v>
      </c>
      <c r="AD241" s="36">
        <v>200215</v>
      </c>
      <c r="AE241" s="36">
        <v>21105</v>
      </c>
      <c r="AF241" s="36">
        <v>107864</v>
      </c>
      <c r="AG241" s="36">
        <v>895322</v>
      </c>
      <c r="AH241" s="36">
        <v>90311</v>
      </c>
    </row>
    <row r="242" spans="1:34" x14ac:dyDescent="0.2">
      <c r="A242" s="36" t="s">
        <v>77</v>
      </c>
      <c r="B242" s="36">
        <v>52864</v>
      </c>
      <c r="C242" s="36">
        <v>501339</v>
      </c>
      <c r="D242" s="36">
        <v>35782</v>
      </c>
      <c r="E242" s="36">
        <v>30739</v>
      </c>
      <c r="F242" s="36">
        <v>203901</v>
      </c>
      <c r="G242" s="36">
        <v>20779</v>
      </c>
      <c r="H242" s="36">
        <v>8284</v>
      </c>
      <c r="I242" s="36">
        <v>53139</v>
      </c>
      <c r="J242" s="36">
        <v>6574</v>
      </c>
      <c r="K242" s="36">
        <v>246689</v>
      </c>
      <c r="L242" s="36">
        <v>6004302</v>
      </c>
      <c r="M242" s="36">
        <v>141377</v>
      </c>
      <c r="N242" s="36">
        <v>10494</v>
      </c>
      <c r="O242" s="36">
        <v>102909</v>
      </c>
      <c r="P242" s="36">
        <v>7365</v>
      </c>
      <c r="Q242" s="36">
        <v>140454</v>
      </c>
      <c r="R242" s="36">
        <v>865811</v>
      </c>
      <c r="S242" s="36">
        <v>103590</v>
      </c>
      <c r="T242" s="36">
        <v>443373</v>
      </c>
      <c r="U242" s="36">
        <v>5429821</v>
      </c>
      <c r="V242" s="36">
        <v>232392</v>
      </c>
      <c r="W242" s="36">
        <v>729565</v>
      </c>
      <c r="X242" s="36">
        <v>4032173</v>
      </c>
      <c r="Y242" s="36">
        <v>505990</v>
      </c>
      <c r="Z242" s="36">
        <v>14071</v>
      </c>
      <c r="AA242" s="36">
        <v>97324</v>
      </c>
      <c r="AB242" s="36">
        <v>10766</v>
      </c>
      <c r="AC242" s="36">
        <v>37165</v>
      </c>
      <c r="AD242" s="36">
        <v>270832</v>
      </c>
      <c r="AE242" s="36">
        <v>23399</v>
      </c>
      <c r="AF242" s="36">
        <v>89576</v>
      </c>
      <c r="AG242" s="36">
        <v>938136</v>
      </c>
      <c r="AH242" s="36">
        <v>73954</v>
      </c>
    </row>
    <row r="243" spans="1:34" x14ac:dyDescent="0.2">
      <c r="A243" t="s">
        <v>86</v>
      </c>
      <c r="B243">
        <v>1248307</v>
      </c>
      <c r="C243">
        <v>13970165</v>
      </c>
      <c r="D243">
        <v>834342</v>
      </c>
      <c r="E243">
        <v>122697</v>
      </c>
      <c r="F243">
        <v>1128847</v>
      </c>
      <c r="G243">
        <v>70636</v>
      </c>
      <c r="H243">
        <v>35153</v>
      </c>
      <c r="I243">
        <v>709872</v>
      </c>
      <c r="J243">
        <v>26377</v>
      </c>
      <c r="K243">
        <v>1680157</v>
      </c>
      <c r="L243">
        <v>53022775</v>
      </c>
      <c r="M243">
        <v>940802</v>
      </c>
      <c r="N243">
        <v>45550</v>
      </c>
      <c r="O243">
        <v>492758</v>
      </c>
      <c r="P243">
        <v>31969</v>
      </c>
      <c r="Q243">
        <v>928667</v>
      </c>
      <c r="R243">
        <v>6992799</v>
      </c>
      <c r="S243">
        <v>653181</v>
      </c>
      <c r="T243">
        <v>2676796</v>
      </c>
      <c r="U243">
        <v>34197751</v>
      </c>
      <c r="V243">
        <v>1355863</v>
      </c>
      <c r="W243">
        <v>4447971</v>
      </c>
      <c r="X243">
        <v>29969613</v>
      </c>
      <c r="Y243">
        <v>3022138</v>
      </c>
      <c r="Z243">
        <v>144834</v>
      </c>
      <c r="AA243">
        <v>1153770</v>
      </c>
      <c r="AB243">
        <v>108220</v>
      </c>
      <c r="AC243">
        <v>256929</v>
      </c>
      <c r="AD243">
        <v>1966154</v>
      </c>
      <c r="AE243">
        <v>172191</v>
      </c>
      <c r="AF243">
        <v>849879</v>
      </c>
      <c r="AG243">
        <v>6001559</v>
      </c>
      <c r="AH243">
        <v>701891</v>
      </c>
    </row>
  </sheetData>
  <mergeCells count="21">
    <mergeCell ref="B139:M139"/>
    <mergeCell ref="B19:M19"/>
    <mergeCell ref="B35:M35"/>
    <mergeCell ref="B71:M71"/>
    <mergeCell ref="B87:M87"/>
    <mergeCell ref="B123:M123"/>
    <mergeCell ref="B199:M199"/>
    <mergeCell ref="B215:M215"/>
    <mergeCell ref="A167:H167"/>
    <mergeCell ref="A155:M155"/>
    <mergeCell ref="B232:D232"/>
    <mergeCell ref="E232:G232"/>
    <mergeCell ref="H232:J232"/>
    <mergeCell ref="K232:M232"/>
    <mergeCell ref="AC232:AE232"/>
    <mergeCell ref="AF232:AH232"/>
    <mergeCell ref="N232:P232"/>
    <mergeCell ref="Q232:S232"/>
    <mergeCell ref="T232:V232"/>
    <mergeCell ref="W232:Y232"/>
    <mergeCell ref="Z232:AB232"/>
  </mergeCells>
  <pageMargins left="0.75" right="0.75" top="1" bottom="1" header="0.5" footer="0.5"/>
  <pageSetup scale="75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"/>
  <sheetViews>
    <sheetView zoomScale="110" zoomScaleNormal="110" workbookViewId="0">
      <selection activeCell="G3" sqref="G3"/>
    </sheetView>
  </sheetViews>
  <sheetFormatPr defaultRowHeight="12.75" x14ac:dyDescent="0.2"/>
  <cols>
    <col min="1" max="1" width="120.7109375" customWidth="1"/>
  </cols>
  <sheetData>
    <row r="3" spans="1:1" ht="228.75" customHeight="1" x14ac:dyDescent="0.2">
      <c r="A3" s="99" t="s">
        <v>113</v>
      </c>
    </row>
  </sheetData>
  <pageMargins left="0.75" right="0.7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1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120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CONCATENATE(data!$B$2, " Distribution and User Trends (Oct 2014 - Sep 2015)")</f>
        <v>ASDC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Summary_data!C4</f>
        <v>ASDC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Summary_data!D4</f>
        <v>1043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Summary_data!G4</f>
        <v>39245</v>
      </c>
      <c r="F5" s="139" t="s">
        <v>102</v>
      </c>
      <c r="G5" s="140">
        <f>data!$B$15</f>
        <v>15.943277</v>
      </c>
      <c r="H5" s="129"/>
      <c r="I5" s="128">
        <f>(data!$B$15-data!$B$17)/data!$B$17</f>
        <v>3.044047834409545E-2</v>
      </c>
      <c r="J5" s="130">
        <f>data!$B$16</f>
        <v>1.3286064166666667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>
        <f>Summary_data!H$4</f>
        <v>52864</v>
      </c>
      <c r="F6" s="121"/>
      <c r="G6" s="141"/>
      <c r="H6" s="115"/>
      <c r="I6" s="117"/>
      <c r="J6" s="124"/>
      <c r="K6" s="109"/>
    </row>
    <row r="7" spans="1:11" ht="18" customHeight="1" thickBot="1" x14ac:dyDescent="0.25">
      <c r="B7" s="57" t="s">
        <v>3</v>
      </c>
      <c r="C7" s="105" t="str">
        <f>Summary_data!T16</f>
        <v>16,428.2 GB/day</v>
      </c>
      <c r="D7" s="105" t="str">
        <f>CONCATENATE(FIXED(1024*Summary_data!$K$4,1), " GB/day")</f>
        <v>1,795.5 GB/day</v>
      </c>
      <c r="F7" s="111" t="s">
        <v>95</v>
      </c>
      <c r="G7" s="137">
        <f>data!$B$67</f>
        <v>1142.3560986581349</v>
      </c>
      <c r="H7" s="115"/>
      <c r="I7" s="117">
        <f>(data!$B$67-data!$B$69)/data!$B$69</f>
        <v>4.391789336291782E-2</v>
      </c>
      <c r="J7" s="124">
        <f>data!$B$68</f>
        <v>95.196341554844579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4" t="str">
        <f>CONCATENATE(FIXED(Summary_data!$L$4,1), " TB")</f>
        <v>3,475.0 TB</v>
      </c>
      <c r="F8" s="121"/>
      <c r="G8" s="138"/>
      <c r="H8" s="115"/>
      <c r="I8" s="117"/>
      <c r="J8" s="124"/>
      <c r="K8" s="109"/>
    </row>
    <row r="9" spans="1:11" ht="18" customHeight="1" thickBot="1" x14ac:dyDescent="0.25">
      <c r="B9" s="57" t="s">
        <v>5</v>
      </c>
      <c r="C9" s="100" t="str">
        <f>Summary_data!T8</f>
        <v>1,423.4 M</v>
      </c>
      <c r="D9" s="103" t="str">
        <f>CONCATENATE(FIXED(Summary_data!$O$4,1), " M")</f>
        <v>15.9 M</v>
      </c>
      <c r="F9" s="111" t="s">
        <v>90</v>
      </c>
      <c r="G9" s="113">
        <f>data!$B$120</f>
        <v>3796</v>
      </c>
      <c r="H9" s="115"/>
      <c r="I9" s="117">
        <f>(data!$B$120-data!$B$121)/data!$B$121</f>
        <v>2.4008632317237658E-2</v>
      </c>
      <c r="J9" s="119">
        <f>data!$B$119</f>
        <v>518.58333333333337</v>
      </c>
      <c r="K9" s="109"/>
    </row>
    <row r="10" spans="1:11" ht="18" customHeight="1" thickBot="1" x14ac:dyDescent="0.25">
      <c r="B10" s="58" t="s">
        <v>6</v>
      </c>
      <c r="C10" s="104" t="str">
        <f>Summary_data!T19</f>
        <v>32,917.5 GB/day</v>
      </c>
      <c r="D10" s="104" t="str">
        <f>CONCATENATE(FIXED(1024*Summary_data!$Q$4,1), " GB/day")</f>
        <v>3,204.9 GB/day</v>
      </c>
      <c r="F10" s="121"/>
      <c r="G10" s="122"/>
      <c r="H10" s="115"/>
      <c r="I10" s="117"/>
      <c r="J10" s="119"/>
      <c r="K10" s="109"/>
    </row>
    <row r="11" spans="1:11" ht="18" customHeight="1" x14ac:dyDescent="0.2">
      <c r="E11" s="5"/>
      <c r="F11" s="111" t="s">
        <v>101</v>
      </c>
      <c r="G11" s="113">
        <f>data!$B$196</f>
        <v>35782</v>
      </c>
      <c r="H11" s="115"/>
      <c r="I11" s="117">
        <f>(data!$B$196-data!$B$197)/data!$B$197</f>
        <v>0.14301229835489537</v>
      </c>
      <c r="J11" s="119">
        <f>data!$B$195</f>
        <v>3191.25</v>
      </c>
      <c r="K11" s="109"/>
    </row>
    <row r="12" spans="1:11" ht="18" customHeight="1" thickBot="1" x14ac:dyDescent="0.25">
      <c r="F12" s="112"/>
      <c r="G12" s="114"/>
      <c r="H12" s="116"/>
      <c r="I12" s="118"/>
      <c r="J12" s="120"/>
      <c r="K12" s="11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I7:I8"/>
    <mergeCell ref="B2:D2"/>
    <mergeCell ref="I5:I6"/>
    <mergeCell ref="H5:H6"/>
    <mergeCell ref="J5:J6"/>
    <mergeCell ref="F2:K2"/>
    <mergeCell ref="F3:F4"/>
    <mergeCell ref="H7:H8"/>
    <mergeCell ref="G7:G8"/>
    <mergeCell ref="F7:F8"/>
    <mergeCell ref="F5:F6"/>
    <mergeCell ref="G5:G6"/>
    <mergeCell ref="B1:K1"/>
    <mergeCell ref="K9:K10"/>
    <mergeCell ref="K11:K12"/>
    <mergeCell ref="F11:F12"/>
    <mergeCell ref="G11:G12"/>
    <mergeCell ref="H11:H12"/>
    <mergeCell ref="I11:I12"/>
    <mergeCell ref="J11:J12"/>
    <mergeCell ref="F9:F10"/>
    <mergeCell ref="G9:G10"/>
    <mergeCell ref="H9:H10"/>
    <mergeCell ref="I9:I10"/>
    <mergeCell ref="J9:J10"/>
    <mergeCell ref="K5:K6"/>
    <mergeCell ref="K7:K8"/>
    <mergeCell ref="J7:J8"/>
  </mergeCells>
  <conditionalFormatting sqref="I5">
    <cfRule type="iconSet" priority="135">
      <iconSet iconSet="3Arrows">
        <cfvo type="percent" val="0"/>
        <cfvo type="percent" val="0.1"/>
        <cfvo type="percent" val="1"/>
      </iconSet>
    </cfRule>
    <cfRule type="iconSet" priority="145">
      <iconSet showValue="0">
        <cfvo type="percent" val="0"/>
        <cfvo type="num" val="0.9"/>
        <cfvo type="num" val="0.95"/>
      </iconSet>
    </cfRule>
  </conditionalFormatting>
  <conditionalFormatting sqref="I5">
    <cfRule type="iconSet" priority="14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6">
      <iconSet>
        <cfvo type="percent" val="0"/>
        <cfvo type="percent" val="33"/>
        <cfvo type="percent" val="67"/>
      </iconSet>
    </cfRule>
    <cfRule type="iconSet" priority="147">
      <iconSet iconSet="4Arrows">
        <cfvo type="percent" val="0"/>
        <cfvo type="percent" val="25"/>
        <cfvo type="percent" val="50"/>
        <cfvo type="percentile" val="75"/>
      </iconSet>
    </cfRule>
    <cfRule type="iconSet" priority="14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9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136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1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{AA64AE06-5540-4AA0-8037-E45A2831123B}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{A25FFA54-EB01-40C9-A0D0-A8D7C498EDD2}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{8D88A1E3-C260-4787-A30A-589904A5DA5D}</x14:id>
        </ext>
      </extLst>
    </cfRule>
  </conditionalFormatting>
  <conditionalFormatting sqref="I7">
    <cfRule type="iconSet" priority="17">
      <iconSet iconSet="3Arrows">
        <cfvo type="percent" val="0"/>
        <cfvo type="percent" val="0.1"/>
        <cfvo type="percent" val="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64AE06-5540-4AA0-8037-E45A2831123B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A25FFA54-EB01-40C9-A0D0-A8D7C498EDD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D88A1E3-C260-4787-A30A-589904A5DA5D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data!B182:B193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data!B106:B117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data!$B$3:$B$14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data!B55:B66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1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121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CONCATENATE(data!$C$2, " Distribution and User Trends (Oct 2014 - Sep 2015)")</f>
        <v>ASF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Summary_data!C5</f>
        <v>ASF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Summary_data!D5</f>
        <v>158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Summary_data!G5</f>
        <v>25375</v>
      </c>
      <c r="F5" s="139" t="s">
        <v>102</v>
      </c>
      <c r="G5" s="140">
        <f>data!$C$15</f>
        <v>2.0008599999999999</v>
      </c>
      <c r="H5" s="129"/>
      <c r="I5" s="128">
        <f>(data!$C$15-data!$C$17)/data!$C$17</f>
        <v>0.80233951210021004</v>
      </c>
      <c r="J5" s="142">
        <f>data!$C$16</f>
        <v>0.16673833333333332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>
        <f>Summary_data!H$5</f>
        <v>30739</v>
      </c>
      <c r="F6" s="121"/>
      <c r="G6" s="141"/>
      <c r="H6" s="115"/>
      <c r="I6" s="117"/>
      <c r="J6" s="143"/>
      <c r="K6" s="109"/>
    </row>
    <row r="7" spans="1:11" ht="18" customHeight="1" thickBot="1" x14ac:dyDescent="0.25">
      <c r="B7" s="57" t="s">
        <v>3</v>
      </c>
      <c r="C7" s="103" t="str">
        <f>Summary_data!T16</f>
        <v>16,428.2 GB/day</v>
      </c>
      <c r="D7" s="103" t="str">
        <f>CONCATENATE(FIXED(1024*Summary_data!$K$5,1), " GB/day")</f>
        <v>2,157.1 GB/day</v>
      </c>
      <c r="F7" s="111" t="s">
        <v>95</v>
      </c>
      <c r="G7" s="137">
        <f>data!$C$67</f>
        <v>189.67558521090592</v>
      </c>
      <c r="H7" s="115"/>
      <c r="I7" s="117">
        <f>(data!$C$67-data!$C$69)/data!$C$69</f>
        <v>-0.45802541866436275</v>
      </c>
      <c r="J7" s="143">
        <f>data!$C$68</f>
        <v>15.806298767575493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3" t="str">
        <f>CONCATENATE(FIXED(Summary_data!$L$5,1), " TB")</f>
        <v>2,136.7 TB</v>
      </c>
      <c r="F8" s="121"/>
      <c r="G8" s="138"/>
      <c r="H8" s="115"/>
      <c r="I8" s="117"/>
      <c r="J8" s="143"/>
      <c r="K8" s="109"/>
    </row>
    <row r="9" spans="1:11" ht="18" customHeight="1" thickBot="1" x14ac:dyDescent="0.25">
      <c r="B9" s="57" t="s">
        <v>5</v>
      </c>
      <c r="C9" s="100" t="str">
        <f>Summary_data!T8</f>
        <v>1,423.4 M</v>
      </c>
      <c r="D9" s="104" t="str">
        <f>CONCATENATE(FIXED(Summary_data!$O$5,1), " M")</f>
        <v>2.0 M</v>
      </c>
      <c r="F9" s="111" t="s">
        <v>90</v>
      </c>
      <c r="G9" s="113">
        <f>data!$C$120</f>
        <v>7714</v>
      </c>
      <c r="H9" s="115"/>
      <c r="I9" s="117">
        <f>(data!$C$120-data!$C$121)/data!$C$121</f>
        <v>0.64618011096884331</v>
      </c>
      <c r="J9" s="144">
        <f>data!$C$119</f>
        <v>885.41666666666663</v>
      </c>
      <c r="K9" s="109"/>
    </row>
    <row r="10" spans="1:11" ht="18" customHeight="1" thickBot="1" x14ac:dyDescent="0.25">
      <c r="B10" s="58" t="s">
        <v>6</v>
      </c>
      <c r="C10" s="103" t="str">
        <f>Summary_data!T19</f>
        <v>32,917.5 GB/day</v>
      </c>
      <c r="D10" s="103" t="str">
        <f>CONCATENATE(FIXED(1024*Summary_data!$Q$5,1), " GB/day")</f>
        <v>532.1 GB/day</v>
      </c>
      <c r="F10" s="121"/>
      <c r="G10" s="122"/>
      <c r="H10" s="115"/>
      <c r="I10" s="117"/>
      <c r="J10" s="144"/>
      <c r="K10" s="109"/>
    </row>
    <row r="11" spans="1:11" ht="18" customHeight="1" x14ac:dyDescent="0.2">
      <c r="E11" s="5"/>
      <c r="F11" s="111" t="s">
        <v>101</v>
      </c>
      <c r="G11" s="113">
        <f>data!$C$196</f>
        <v>20779</v>
      </c>
      <c r="H11" s="115"/>
      <c r="I11" s="117">
        <f>(data!$C$196-data!$C$197)/data!$C$197</f>
        <v>0.48601873703783166</v>
      </c>
      <c r="J11" s="144">
        <f>data!$C$195</f>
        <v>1827.25</v>
      </c>
      <c r="K11" s="109"/>
    </row>
    <row r="12" spans="1:11" ht="18" customHeight="1" thickBot="1" x14ac:dyDescent="0.25">
      <c r="F12" s="112"/>
      <c r="G12" s="114"/>
      <c r="H12" s="116"/>
      <c r="I12" s="118"/>
      <c r="J12" s="145"/>
      <c r="K12" s="11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{20F6E961-3492-46A5-B5F4-0B2942E81789}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{5DCEE76B-13BD-4759-88D6-68FCEA27BE4A}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{B90F4E67-C5C0-44A2-8EC2-F8E65B1465CB}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F6E961-3492-46A5-B5F4-0B2942E81789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5DCEE76B-13BD-4759-88D6-68FCEA27BE4A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B90F4E67-C5C0-44A2-8EC2-F8E65B1465CB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data!C55:C66</xm:f>
              <xm:sqref>K7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data!C3:C14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data!C106:C117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data!C182:C193</xm:f>
              <xm:sqref>K11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1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122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CONCATENATE(data!$D$2, " Distribution and User Trends (Oct 2014 - Sep 2015)")</f>
        <v>CDDIS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Summary_data!C6</f>
        <v>CDDIS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Summary_data!D$6</f>
        <v>221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Summary_data!G$6</f>
        <v>181375</v>
      </c>
      <c r="F5" s="139" t="s">
        <v>102</v>
      </c>
      <c r="G5" s="148">
        <f>data!$D$15</f>
        <v>172.03639100000001</v>
      </c>
      <c r="H5" s="129"/>
      <c r="I5" s="128">
        <f>(data!$D$15-data!$D$17)/data!$D$17</f>
        <v>0.19226503839930761</v>
      </c>
      <c r="J5" s="130">
        <f>data!$D$16</f>
        <v>14.336365916666667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>
        <f>Summary_data!H$6</f>
        <v>8284</v>
      </c>
      <c r="F6" s="121"/>
      <c r="G6" s="149"/>
      <c r="H6" s="115"/>
      <c r="I6" s="117"/>
      <c r="J6" s="124"/>
      <c r="K6" s="109"/>
    </row>
    <row r="7" spans="1:11" ht="18" customHeight="1" thickBot="1" x14ac:dyDescent="0.25">
      <c r="B7" s="57" t="s">
        <v>3</v>
      </c>
      <c r="C7" s="101" t="str">
        <f>Summary_data!T16</f>
        <v>16,428.2 GB/day</v>
      </c>
      <c r="D7" s="101" t="str">
        <f>CONCATENATE(FIXED(1024*Summary_data!$K$6,2), " GB/day")</f>
        <v>7.81 GB/day</v>
      </c>
      <c r="F7" s="111" t="s">
        <v>95</v>
      </c>
      <c r="G7" s="150">
        <f>data!$D$67</f>
        <v>93.666928523617443</v>
      </c>
      <c r="H7" s="115"/>
      <c r="I7" s="117">
        <f>(data!$D$67-data!$D$69)/data!$D$69</f>
        <v>0.29486695178262984</v>
      </c>
      <c r="J7" s="124">
        <f>data!$D$68</f>
        <v>7.8055773769681203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4" t="str">
        <f>CONCATENATE(FIXED(Summary_data!$L$6,1), " TB")</f>
        <v>13.2 TB</v>
      </c>
      <c r="F8" s="121"/>
      <c r="G8" s="151"/>
      <c r="H8" s="115"/>
      <c r="I8" s="117"/>
      <c r="J8" s="124"/>
      <c r="K8" s="109"/>
    </row>
    <row r="9" spans="1:11" ht="18" customHeight="1" thickBot="1" x14ac:dyDescent="0.25">
      <c r="B9" s="57" t="s">
        <v>5</v>
      </c>
      <c r="C9" s="106" t="str">
        <f>Summary_data!T18</f>
        <v>1,423.4 M</v>
      </c>
      <c r="D9" s="103" t="str">
        <f>CONCATENATE(FIXED(Summary_data!$O$6,1)," M")</f>
        <v>172.0 M</v>
      </c>
      <c r="F9" s="111" t="s">
        <v>90</v>
      </c>
      <c r="G9" s="113">
        <f>data!$D$120</f>
        <v>177651</v>
      </c>
      <c r="H9" s="115"/>
      <c r="I9" s="117">
        <f>(data!$D$120-data!$D$121)/data!$D$121</f>
        <v>0.28872687704026118</v>
      </c>
      <c r="J9" s="119">
        <f>data!$D$119</f>
        <v>20693.916666666668</v>
      </c>
      <c r="K9" s="109"/>
    </row>
    <row r="10" spans="1:11" ht="18" customHeight="1" thickBot="1" x14ac:dyDescent="0.25">
      <c r="B10" s="58" t="s">
        <v>6</v>
      </c>
      <c r="C10" s="101" t="str">
        <f>Summary_data!T19</f>
        <v>32,917.5 GB/day</v>
      </c>
      <c r="D10" s="103" t="str">
        <f>CONCATENATE(FIXED(1024*Summary_data!$Q$6,1), " GB/day")</f>
        <v>262.8 GB/day</v>
      </c>
      <c r="F10" s="121"/>
      <c r="G10" s="146"/>
      <c r="H10" s="115"/>
      <c r="I10" s="117"/>
      <c r="J10" s="119"/>
      <c r="K10" s="109"/>
    </row>
    <row r="11" spans="1:11" ht="18" customHeight="1" x14ac:dyDescent="0.2">
      <c r="E11" s="5"/>
      <c r="F11" s="111" t="s">
        <v>101</v>
      </c>
      <c r="G11" s="113">
        <f>data!$D$196</f>
        <v>6574</v>
      </c>
      <c r="H11" s="115"/>
      <c r="I11" s="117">
        <f>(data!$D$196-data!$D$197)/data!$D$197</f>
        <v>0.34272875816993464</v>
      </c>
      <c r="J11" s="119">
        <f>data!$D$195</f>
        <v>581.75</v>
      </c>
      <c r="K11" s="109"/>
    </row>
    <row r="12" spans="1:11" ht="18" customHeight="1" thickBot="1" x14ac:dyDescent="0.25">
      <c r="F12" s="112"/>
      <c r="G12" s="147"/>
      <c r="H12" s="116"/>
      <c r="I12" s="118"/>
      <c r="J12" s="120"/>
      <c r="K12" s="11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{B3E61D38-AF46-3942-98B4-4A05060E3E1C}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{A35396C3-EFD6-8845-BA57-3F3E0E389052}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{F5364324-3E38-C342-9AC5-88A4FF93E5F3}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E61D38-AF46-3942-98B4-4A05060E3E1C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A35396C3-EFD6-8845-BA57-3F3E0E38905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5364324-3E38-C342-9AC5-88A4FF93E5F3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data!D182:D193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data!D106:D117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data!D3:D14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data!D55:D66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1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123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CONCATENATE(data!$E$2, " Distribution and User Trends (Oct 2014 - Sep 2015)")</f>
        <v>GESDISC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Summary_data!$C$7</f>
        <v>GESDISC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Summary_data!$D$7</f>
        <v>2777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Summary_data!G$7</f>
        <v>234349</v>
      </c>
      <c r="F5" s="139" t="s">
        <v>102</v>
      </c>
      <c r="G5" s="148">
        <f>data!$E$15</f>
        <v>405.060654</v>
      </c>
      <c r="H5" s="129"/>
      <c r="I5" s="128">
        <f>(data!$E$15-data!$E$17)/data!$E$17</f>
        <v>0.43001635997361781</v>
      </c>
      <c r="J5" s="130">
        <f>data!$E$16</f>
        <v>33.7550545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>
        <f>Summary_data!H$7</f>
        <v>246689</v>
      </c>
      <c r="F6" s="121"/>
      <c r="G6" s="149"/>
      <c r="H6" s="115"/>
      <c r="I6" s="117"/>
      <c r="J6" s="124"/>
      <c r="K6" s="109"/>
    </row>
    <row r="7" spans="1:11" ht="18" customHeight="1" thickBot="1" x14ac:dyDescent="0.25">
      <c r="B7" s="57" t="s">
        <v>3</v>
      </c>
      <c r="C7" s="101" t="str">
        <f>Summary_data!T16</f>
        <v>16,428.2 GB/day</v>
      </c>
      <c r="D7" s="101" t="str">
        <f>CONCATENATE(FIXED(1024*Summary_data!$K$7,1), " GB/day")</f>
        <v>1,404.6 GB/day</v>
      </c>
      <c r="F7" s="111" t="s">
        <v>95</v>
      </c>
      <c r="G7" s="150">
        <f>data!$E$67</f>
        <v>2071.4167294902027</v>
      </c>
      <c r="H7" s="115"/>
      <c r="I7" s="117">
        <f>(data!$E$67-data!$E$69)/data!$E$69</f>
        <v>0.16985962367619251</v>
      </c>
      <c r="J7" s="124">
        <f>data!$E$68</f>
        <v>172.61806079085022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4" t="str">
        <f>CONCATENATE(FIXED(Summary_data!$L$7,1), " TB")</f>
        <v>1,161.8 TB</v>
      </c>
      <c r="F8" s="121"/>
      <c r="G8" s="151"/>
      <c r="H8" s="115"/>
      <c r="I8" s="117"/>
      <c r="J8" s="124"/>
      <c r="K8" s="109"/>
    </row>
    <row r="9" spans="1:11" ht="18" customHeight="1" thickBot="1" x14ac:dyDescent="0.25">
      <c r="B9" s="57" t="s">
        <v>5</v>
      </c>
      <c r="C9" s="100" t="str">
        <f>Summary_data!T18</f>
        <v>1,423.4 M</v>
      </c>
      <c r="D9" s="103" t="str">
        <f>CONCATENATE(FIXED(Summary_data!$O$7,1), " M")</f>
        <v>405.1 M</v>
      </c>
      <c r="F9" s="111" t="s">
        <v>90</v>
      </c>
      <c r="G9" s="113">
        <f>data!$E$120</f>
        <v>143230</v>
      </c>
      <c r="H9" s="115"/>
      <c r="I9" s="117">
        <f>(data!$E$120-data!$E$121)/data!$E$121</f>
        <v>0.20600518675692972</v>
      </c>
      <c r="J9" s="119">
        <f>data!$E$119</f>
        <v>16151.666666666666</v>
      </c>
      <c r="K9" s="109"/>
    </row>
    <row r="10" spans="1:11" ht="18" customHeight="1" thickBot="1" x14ac:dyDescent="0.25">
      <c r="B10" s="58" t="s">
        <v>6</v>
      </c>
      <c r="C10" s="101" t="str">
        <f>Summary_data!T19</f>
        <v>32,917.5 GB/day</v>
      </c>
      <c r="D10" s="103" t="str">
        <f>CONCATENATE(FIXED(1024*Summary_data!$Q$7,1), " GB/day")</f>
        <v>5,811.3 GB/day</v>
      </c>
      <c r="F10" s="121"/>
      <c r="G10" s="146"/>
      <c r="H10" s="115"/>
      <c r="I10" s="117"/>
      <c r="J10" s="119"/>
      <c r="K10" s="109"/>
    </row>
    <row r="11" spans="1:11" ht="18" customHeight="1" x14ac:dyDescent="0.2">
      <c r="E11" s="5"/>
      <c r="F11" s="111" t="s">
        <v>101</v>
      </c>
      <c r="G11" s="113">
        <f>data!$E$196</f>
        <v>141377</v>
      </c>
      <c r="H11" s="115"/>
      <c r="I11" s="117">
        <f>(data!$E$196-data!$E$197)/data!$E$197</f>
        <v>0.17183329741557946</v>
      </c>
      <c r="J11" s="119">
        <f>data!$E$195</f>
        <v>12813.833333333334</v>
      </c>
      <c r="K11" s="109"/>
    </row>
    <row r="12" spans="1:11" ht="18" customHeight="1" thickBot="1" x14ac:dyDescent="0.25">
      <c r="F12" s="112"/>
      <c r="G12" s="147"/>
      <c r="H12" s="116"/>
      <c r="I12" s="118"/>
      <c r="J12" s="120"/>
      <c r="K12" s="11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{E83BDF05-1A3B-E743-BA92-B88CD64CDC05}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{76D24F7C-FD11-A54D-BD9A-FF25CD3D7287}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{384CEFFD-732E-E44C-8027-7B4E9822E1F6}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BDF05-1A3B-E743-BA92-B88CD64CDC05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76D24F7C-FD11-A54D-BD9A-FF25CD3D72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384CEFFD-732E-E44C-8027-7B4E9822E1F6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data!E55:E66</xm:f>
              <xm:sqref>K7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data!E3:E14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data!E106:E117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data!E182:E193</xm:f>
              <xm:sqref>K11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1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124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CONCATENATE(data!$F$2, " Distribution and User Trends (Oct 2014 - Sep 2015)")</f>
        <v>GHRC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Summary_data!$C$8</f>
        <v>GHRC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Summary_data!$D$8</f>
        <v>365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Summary_data!G$8</f>
        <v>10058</v>
      </c>
      <c r="F5" s="139" t="s">
        <v>102</v>
      </c>
      <c r="G5" s="148">
        <f>data!$F$15</f>
        <v>6.3843249999999996</v>
      </c>
      <c r="H5" s="129"/>
      <c r="I5" s="128">
        <f>(data!$F$15-data!$F$17)/data!$F$17</f>
        <v>0.41925865294667913</v>
      </c>
      <c r="J5" s="130">
        <f>data!$F$16</f>
        <v>0.53202708333333326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>
        <f>Summary_data!H$8</f>
        <v>10494</v>
      </c>
      <c r="F6" s="121"/>
      <c r="G6" s="149"/>
      <c r="H6" s="115"/>
      <c r="I6" s="117"/>
      <c r="J6" s="124"/>
      <c r="K6" s="109"/>
    </row>
    <row r="7" spans="1:11" ht="18" customHeight="1" thickBot="1" x14ac:dyDescent="0.25">
      <c r="B7" s="57" t="s">
        <v>3</v>
      </c>
      <c r="C7" s="101" t="str">
        <f>Summary_data!T16</f>
        <v>16,428.2 GB/day</v>
      </c>
      <c r="D7" s="101" t="str">
        <f>CONCATENATE(FIXED(1024*Summary_data!$K$8,1), " GB/day")</f>
        <v>3.1 GB/day</v>
      </c>
      <c r="F7" s="111" t="s">
        <v>95</v>
      </c>
      <c r="G7" s="150">
        <f>data!$F$67</f>
        <v>16.130874663122043</v>
      </c>
      <c r="H7" s="115"/>
      <c r="I7" s="117">
        <f>(data!$F$67-data!$F$69)/data!$F$69</f>
        <v>0.79608073059216611</v>
      </c>
      <c r="J7" s="124">
        <f>data!$F$68</f>
        <v>1.3442395552601702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4" t="str">
        <f>CONCATENATE(FIXED(Summary_data!$L$8,3), " TB")</f>
        <v>9.895 TB</v>
      </c>
      <c r="F8" s="121"/>
      <c r="G8" s="151"/>
      <c r="H8" s="115"/>
      <c r="I8" s="117"/>
      <c r="J8" s="124"/>
      <c r="K8" s="109"/>
    </row>
    <row r="9" spans="1:11" ht="18" customHeight="1" thickBot="1" x14ac:dyDescent="0.25">
      <c r="B9" s="57" t="s">
        <v>5</v>
      </c>
      <c r="C9" s="100" t="str">
        <f>Summary_data!T18</f>
        <v>1,423.4 M</v>
      </c>
      <c r="D9" s="103" t="str">
        <f>CONCATENATE(FIXED(Summary_data!$O$8,1), " M")</f>
        <v>6.4 M</v>
      </c>
      <c r="F9" s="111" t="s">
        <v>90</v>
      </c>
      <c r="G9" s="113">
        <f>data!$F$120</f>
        <v>4136</v>
      </c>
      <c r="H9" s="115"/>
      <c r="I9" s="117">
        <f>(data!$F$120-data!$F$121)/data!$F$121</f>
        <v>0.1460238293155999</v>
      </c>
      <c r="J9" s="119">
        <f>data!$F$119</f>
        <v>411.33333333333331</v>
      </c>
      <c r="K9" s="109"/>
    </row>
    <row r="10" spans="1:11" ht="18" customHeight="1" thickBot="1" x14ac:dyDescent="0.25">
      <c r="B10" s="58" t="s">
        <v>6</v>
      </c>
      <c r="C10" s="101" t="str">
        <f>Summary_data!T19</f>
        <v>32,917.5 GB/day</v>
      </c>
      <c r="D10" s="103" t="str">
        <f>CONCATENATE(FIXED(1024*Summary_data!$Q$8,1), " GB/day")</f>
        <v>45.3 GB/day</v>
      </c>
      <c r="F10" s="121"/>
      <c r="G10" s="146"/>
      <c r="H10" s="115"/>
      <c r="I10" s="117"/>
      <c r="J10" s="119"/>
      <c r="K10" s="109"/>
    </row>
    <row r="11" spans="1:11" ht="18" customHeight="1" x14ac:dyDescent="0.2">
      <c r="E11" s="5"/>
      <c r="F11" s="111" t="s">
        <v>101</v>
      </c>
      <c r="G11" s="113">
        <f>data!$F$196</f>
        <v>7365</v>
      </c>
      <c r="H11" s="115"/>
      <c r="I11" s="117">
        <f>(data!$F$196-data!$F$197)/data!$F$197</f>
        <v>0.25725503584841242</v>
      </c>
      <c r="J11" s="119">
        <f>data!$F$195</f>
        <v>643.5</v>
      </c>
      <c r="K11" s="109"/>
    </row>
    <row r="12" spans="1:11" ht="18" customHeight="1" thickBot="1" x14ac:dyDescent="0.25">
      <c r="F12" s="112"/>
      <c r="G12" s="147"/>
      <c r="H12" s="116"/>
      <c r="I12" s="118"/>
      <c r="J12" s="120"/>
      <c r="K12" s="11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{EE263F00-493D-6640-AE19-10637E4EDB9C}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{B84921B4-26E2-A24A-AD35-9678D73D2224}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{6818E918-AB31-024A-8E63-3C73C1253B88}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263F00-493D-6640-AE19-10637E4EDB9C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B84921B4-26E2-A24A-AD35-9678D73D2224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6818E918-AB31-024A-8E63-3C73C1253B88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data!F182:F193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data!F106:F117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data!F3:F14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data!F55:F66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1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125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CONCATENATE(data!$G$2, " Distribution and User Trends (Oct 2014 - Sep 2015)")</f>
        <v>LP DAAC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Summary_data!$C$9</f>
        <v>LP DAAC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Summary_data!$D$9</f>
        <v>456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Summary_data!G$9</f>
        <v>258892</v>
      </c>
      <c r="F5" s="139" t="s">
        <v>102</v>
      </c>
      <c r="G5" s="148">
        <f>data!$G$15</f>
        <v>163.27644600000002</v>
      </c>
      <c r="H5" s="129"/>
      <c r="I5" s="128">
        <f>(data!$G$15-data!$G$17)/data!$G$17</f>
        <v>0.28482706058290558</v>
      </c>
      <c r="J5" s="130">
        <f>data!$G$16</f>
        <v>13.606370500000002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>
        <f>Summary_data!H$9</f>
        <v>140454</v>
      </c>
      <c r="F6" s="121"/>
      <c r="G6" s="149"/>
      <c r="H6" s="115"/>
      <c r="I6" s="117"/>
      <c r="J6" s="124"/>
      <c r="K6" s="109"/>
    </row>
    <row r="7" spans="1:11" ht="18" customHeight="1" thickBot="1" x14ac:dyDescent="0.25">
      <c r="B7" s="57" t="s">
        <v>3</v>
      </c>
      <c r="C7" s="101" t="str">
        <f>Summary_data!T16</f>
        <v>16,428.2 GB/day</v>
      </c>
      <c r="D7" s="101" t="str">
        <f>CONCATENATE(FIXED(1024*Summary_data!$K$9,1), " GB/day")</f>
        <v>4,628.1 GB/day</v>
      </c>
      <c r="F7" s="111" t="s">
        <v>95</v>
      </c>
      <c r="G7" s="150">
        <f>data!$G$67</f>
        <v>1801.2341377453145</v>
      </c>
      <c r="H7" s="115"/>
      <c r="I7" s="117">
        <f>(data!$G$67-data!$G$69)/data!$G$69</f>
        <v>-0.15551824361558131</v>
      </c>
      <c r="J7" s="124">
        <f>data!$G$68</f>
        <v>150.10284481210954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4" t="str">
        <f>CONCATENATE(FIXED(Summary_data!$L$9,1), " TB")</f>
        <v>2,468.4 TB</v>
      </c>
      <c r="F8" s="121"/>
      <c r="G8" s="151"/>
      <c r="H8" s="115"/>
      <c r="I8" s="117"/>
      <c r="J8" s="124"/>
      <c r="K8" s="109"/>
    </row>
    <row r="9" spans="1:11" ht="18" customHeight="1" thickBot="1" x14ac:dyDescent="0.25">
      <c r="B9" s="57" t="s">
        <v>5</v>
      </c>
      <c r="C9" s="100" t="str">
        <f>Summary_data!T18</f>
        <v>1,423.4 M</v>
      </c>
      <c r="D9" s="103" t="str">
        <f>CONCATENATE(FIXED(Summary_data!$O$9,1), " M")</f>
        <v>163.3 M</v>
      </c>
      <c r="F9" s="111" t="s">
        <v>90</v>
      </c>
      <c r="G9" s="113">
        <f>data!$G$120</f>
        <v>174070</v>
      </c>
      <c r="H9" s="115"/>
      <c r="I9" s="117">
        <f>(data!$G$120-data!$G$121)/data!$G$121</f>
        <v>0.43376054296257249</v>
      </c>
      <c r="J9" s="119">
        <f>data!$G$119</f>
        <v>19967</v>
      </c>
      <c r="K9" s="109"/>
    </row>
    <row r="10" spans="1:11" ht="18" customHeight="1" thickBot="1" x14ac:dyDescent="0.25">
      <c r="B10" s="58" t="s">
        <v>6</v>
      </c>
      <c r="C10" s="101" t="str">
        <f>Summary_data!T19</f>
        <v>32,917.5 GB/day</v>
      </c>
      <c r="D10" s="103" t="str">
        <f>CONCATENATE(FIXED(1024*Summary_data!$Q$9,1), " GB/day")</f>
        <v>5,053.3 GB/day</v>
      </c>
      <c r="F10" s="121"/>
      <c r="G10" s="146"/>
      <c r="H10" s="115"/>
      <c r="I10" s="117"/>
      <c r="J10" s="119"/>
      <c r="K10" s="109"/>
    </row>
    <row r="11" spans="1:11" ht="18" customHeight="1" x14ac:dyDescent="0.2">
      <c r="E11" s="5"/>
      <c r="F11" s="111" t="s">
        <v>101</v>
      </c>
      <c r="G11" s="113">
        <f>data!$G$196</f>
        <v>103590</v>
      </c>
      <c r="H11" s="115"/>
      <c r="I11" s="117">
        <f>(data!$G$196-data!$G$197)/data!$G$197</f>
        <v>0.19159362274829181</v>
      </c>
      <c r="J11" s="119">
        <f>data!$G$195</f>
        <v>9091.8333333333339</v>
      </c>
      <c r="K11" s="109"/>
    </row>
    <row r="12" spans="1:11" ht="18" customHeight="1" thickBot="1" x14ac:dyDescent="0.25">
      <c r="F12" s="112"/>
      <c r="G12" s="147"/>
      <c r="H12" s="116"/>
      <c r="I12" s="118"/>
      <c r="J12" s="120"/>
      <c r="K12" s="11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{AD49E36B-5FA8-9B45-AA7C-6BA9DFC101E2}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{C72F0C2A-E2B9-0946-B434-10B16389ADAE}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{B6491E99-2FBF-0B43-9D09-3914A1453AD9}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49E36B-5FA8-9B45-AA7C-6BA9DFC101E2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C72F0C2A-E2B9-0946-B434-10B16389ADAE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B6491E99-2FBF-0B43-9D09-3914A1453AD9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data!G55:G66</xm:f>
              <xm:sqref>K7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data!G3:G14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data!G106:G117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data!G182:G193</xm:f>
              <xm:sqref>K11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1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855468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08" t="s">
        <v>126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.95" customHeight="1" thickBot="1" x14ac:dyDescent="0.25">
      <c r="B2" s="125" t="s">
        <v>96</v>
      </c>
      <c r="C2" s="126"/>
      <c r="D2" s="127"/>
      <c r="F2" s="131" t="str">
        <f>CONCATENATE(data!$H$2, " Distribution and User Trends (Oct 2014 - Sep 2015)")</f>
        <v>MODAPS Distribution and User Trends (Oct 2014 - Sep 2015)</v>
      </c>
      <c r="G2" s="132"/>
      <c r="H2" s="132"/>
      <c r="I2" s="133"/>
      <c r="J2" s="133"/>
      <c r="K2" s="134"/>
    </row>
    <row r="3" spans="1:11" ht="18" customHeight="1" thickBot="1" x14ac:dyDescent="0.25">
      <c r="B3" s="73" t="s">
        <v>98</v>
      </c>
      <c r="C3" s="73" t="s">
        <v>97</v>
      </c>
      <c r="D3" s="73" t="str">
        <f>Summary_data!$C$10</f>
        <v>MODAPS</v>
      </c>
      <c r="F3" s="135" t="s">
        <v>98</v>
      </c>
      <c r="G3" s="74" t="s">
        <v>16</v>
      </c>
      <c r="H3" s="75"/>
      <c r="I3" s="76" t="s">
        <v>51</v>
      </c>
      <c r="J3" s="76" t="s">
        <v>58</v>
      </c>
      <c r="K3" s="77" t="s">
        <v>52</v>
      </c>
    </row>
    <row r="4" spans="1:11" ht="18" customHeight="1" thickBot="1" x14ac:dyDescent="0.25">
      <c r="B4" s="56" t="s">
        <v>0</v>
      </c>
      <c r="C4" s="100">
        <f>Summary_data!T13</f>
        <v>9462</v>
      </c>
      <c r="D4" s="102">
        <f>Summary_data!$D$10</f>
        <v>1033</v>
      </c>
      <c r="F4" s="136"/>
      <c r="G4" s="78" t="s">
        <v>34</v>
      </c>
      <c r="H4" s="79"/>
      <c r="I4" s="80" t="s">
        <v>36</v>
      </c>
      <c r="J4" s="79" t="s">
        <v>53</v>
      </c>
      <c r="K4" s="81" t="s">
        <v>54</v>
      </c>
    </row>
    <row r="5" spans="1:11" ht="18" customHeight="1" thickBot="1" x14ac:dyDescent="0.25">
      <c r="B5" s="57" t="s">
        <v>1</v>
      </c>
      <c r="C5" s="100">
        <f>Summary_data!T14</f>
        <v>2613113</v>
      </c>
      <c r="D5" s="103">
        <f>Summary_data!G$10</f>
        <v>266018</v>
      </c>
      <c r="F5" s="139" t="s">
        <v>102</v>
      </c>
      <c r="G5" s="148">
        <f>data!$H$15</f>
        <v>360.64454699999999</v>
      </c>
      <c r="H5" s="129"/>
      <c r="I5" s="128">
        <f>(data!$H$15-data!$H$17)/data!$H$17</f>
        <v>0.83873159322946822</v>
      </c>
      <c r="J5" s="130">
        <f>data!$H$16</f>
        <v>30.05371225</v>
      </c>
      <c r="K5" s="123"/>
    </row>
    <row r="6" spans="1:11" ht="18" customHeight="1" thickBot="1" x14ac:dyDescent="0.25">
      <c r="B6" s="57" t="s">
        <v>2</v>
      </c>
      <c r="C6" s="100">
        <f>Summary_data!T15</f>
        <v>2442189</v>
      </c>
      <c r="D6" s="103">
        <f>Summary_data!H$10</f>
        <v>443373</v>
      </c>
      <c r="F6" s="121"/>
      <c r="G6" s="149"/>
      <c r="H6" s="115"/>
      <c r="I6" s="117"/>
      <c r="J6" s="124"/>
      <c r="K6" s="109"/>
    </row>
    <row r="7" spans="1:11" ht="18" customHeight="1" thickBot="1" x14ac:dyDescent="0.25">
      <c r="B7" s="57" t="s">
        <v>3</v>
      </c>
      <c r="C7" s="101" t="str">
        <f>Summary_data!T16</f>
        <v>16,428.2 GB/day</v>
      </c>
      <c r="D7" s="101" t="str">
        <f>CONCATENATE(FIXED(1024*Summary_data!$K$10,1), " GB/day")</f>
        <v>6,153.5 GB/day</v>
      </c>
      <c r="F7" s="111" t="s">
        <v>95</v>
      </c>
      <c r="G7" s="150">
        <f>data!$H$67</f>
        <v>3916.7340831344368</v>
      </c>
      <c r="H7" s="115"/>
      <c r="I7" s="117">
        <f>(data!$H$67-data!$H$69)/data!$H$69</f>
        <v>0.28594228345652289</v>
      </c>
      <c r="J7" s="124">
        <f>data!$H$68</f>
        <v>326.39450692786971</v>
      </c>
      <c r="K7" s="109"/>
    </row>
    <row r="8" spans="1:11" ht="18" customHeight="1" thickBot="1" x14ac:dyDescent="0.25">
      <c r="B8" s="57" t="s">
        <v>4</v>
      </c>
      <c r="C8" s="100" t="str">
        <f>Summary_data!T17</f>
        <v>14,983.9 TB</v>
      </c>
      <c r="D8" s="104" t="str">
        <f>CONCATENATE(FIXED(Summary_data!$L$10,1), " TB")</f>
        <v>5,265.5 TB</v>
      </c>
      <c r="F8" s="121"/>
      <c r="G8" s="151"/>
      <c r="H8" s="115"/>
      <c r="I8" s="117"/>
      <c r="J8" s="124"/>
      <c r="K8" s="109"/>
    </row>
    <row r="9" spans="1:11" ht="18" customHeight="1" thickBot="1" x14ac:dyDescent="0.25">
      <c r="B9" s="57" t="s">
        <v>5</v>
      </c>
      <c r="C9" s="100" t="str">
        <f>Summary_data!T18</f>
        <v>1,423.4 M</v>
      </c>
      <c r="D9" s="103" t="str">
        <f>CONCATENATE(FIXED(Summary_data!$O$10,1), " M")</f>
        <v>360.6 M</v>
      </c>
      <c r="F9" s="111" t="s">
        <v>90</v>
      </c>
      <c r="G9" s="113">
        <f>data!$H$120</f>
        <v>50883</v>
      </c>
      <c r="H9" s="115"/>
      <c r="I9" s="117">
        <f>(data!$H$120-data!$H$121)/data!$H$121</f>
        <v>9.8913677299527034E-2</v>
      </c>
      <c r="J9" s="119">
        <f>data!$H$119</f>
        <v>6950.416666666667</v>
      </c>
      <c r="K9" s="109"/>
    </row>
    <row r="10" spans="1:11" ht="18" customHeight="1" thickBot="1" x14ac:dyDescent="0.25">
      <c r="B10" s="58" t="s">
        <v>6</v>
      </c>
      <c r="C10" s="101" t="str">
        <f>Summary_data!T19</f>
        <v>32,917.5 GB/day</v>
      </c>
      <c r="D10" s="107" t="str">
        <f>CONCATENATE(FIXED(1024*Summary_data!$Q$10,1), " GB/day")</f>
        <v>10,988.3 GB/day</v>
      </c>
      <c r="F10" s="121"/>
      <c r="G10" s="146"/>
      <c r="H10" s="115"/>
      <c r="I10" s="117"/>
      <c r="J10" s="119"/>
      <c r="K10" s="109"/>
    </row>
    <row r="11" spans="1:11" ht="18" customHeight="1" x14ac:dyDescent="0.2">
      <c r="E11" s="5"/>
      <c r="F11" s="111" t="s">
        <v>101</v>
      </c>
      <c r="G11" s="113">
        <f>data!$H$196</f>
        <v>232392</v>
      </c>
      <c r="H11" s="115"/>
      <c r="I11" s="117">
        <f>(data!$H$196-data!$H$197)/data!$H$197</f>
        <v>-4.8899075059343537E-2</v>
      </c>
      <c r="J11" s="119">
        <f>data!$H$195</f>
        <v>21426.833333333332</v>
      </c>
      <c r="K11" s="109"/>
    </row>
    <row r="12" spans="1:11" ht="18" customHeight="1" thickBot="1" x14ac:dyDescent="0.25">
      <c r="F12" s="112"/>
      <c r="G12" s="147"/>
      <c r="H12" s="116"/>
      <c r="I12" s="118"/>
      <c r="J12" s="120"/>
      <c r="K12" s="11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{82D7EF43-8305-2542-8C61-4DDEA694CDA9}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{01189959-6941-6C4F-A5D5-9EEC92D14BFD}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{F401D733-4847-6646-8E37-79B4960E7FBB}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D7EF43-8305-2542-8C61-4DDEA694CDA9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01189959-6941-6C4F-A5D5-9EEC92D14BFD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401D733-4847-6646-8E37-79B4960E7FBB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data!H182:H193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data!H106:H117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data!H3:H14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data!H55:H66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Cover</vt:lpstr>
      <vt:lpstr>Introduction</vt:lpstr>
      <vt:lpstr>ASDC</vt:lpstr>
      <vt:lpstr>ASF</vt:lpstr>
      <vt:lpstr>CDDIS</vt:lpstr>
      <vt:lpstr>GESDISC</vt:lpstr>
      <vt:lpstr>GHRC</vt:lpstr>
      <vt:lpstr>LPDAAC</vt:lpstr>
      <vt:lpstr>MODAPS</vt:lpstr>
      <vt:lpstr>NSIDC</vt:lpstr>
      <vt:lpstr>OBDAAC</vt:lpstr>
      <vt:lpstr>ORNL</vt:lpstr>
      <vt:lpstr>PODAAC</vt:lpstr>
      <vt:lpstr>SEDAC</vt:lpstr>
      <vt:lpstr>Summary_data</vt:lpstr>
      <vt:lpstr>data</vt:lpstr>
      <vt:lpstr>ASDC!Print_Area</vt:lpstr>
      <vt:lpstr>ASF!Print_Area</vt:lpstr>
      <vt:lpstr>CDDIS!Print_Area</vt:lpstr>
      <vt:lpstr>GESDISC!Print_Area</vt:lpstr>
      <vt:lpstr>GHRC!Print_Area</vt:lpstr>
      <vt:lpstr>LPDAAC!Print_Area</vt:lpstr>
      <vt:lpstr>MODAPS!Print_Area</vt:lpstr>
      <vt:lpstr>NSIDC!Print_Area</vt:lpstr>
      <vt:lpstr>OBDAAC!Print_Area</vt:lpstr>
      <vt:lpstr>ORNL!Print_Area</vt:lpstr>
      <vt:lpstr>PODAAC!Print_Area</vt:lpstr>
      <vt:lpstr>SEDAC!Print_Area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lwanchoo</dc:creator>
  <cp:lastModifiedBy>lwanchoo</cp:lastModifiedBy>
  <cp:lastPrinted>2015-12-15T15:48:34Z</cp:lastPrinted>
  <dcterms:created xsi:type="dcterms:W3CDTF">2015-11-25T18:34:53Z</dcterms:created>
  <dcterms:modified xsi:type="dcterms:W3CDTF">2016-02-01T22:04:42Z</dcterms:modified>
</cp:coreProperties>
</file>