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charts/chart18.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worksheets/sheet19.xml" ContentType="application/vnd.openxmlformats-officedocument.spreadsheetml.workshee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260" windowHeight="6045" tabRatio="780" firstSheet="9" activeTab="12"/>
  </bookViews>
  <sheets>
    <sheet name="Cover" sheetId="25" r:id="rId1"/>
    <sheet name="Preface" sheetId="27" r:id="rId2"/>
    <sheet name="Introduction" sheetId="1" r:id="rId3"/>
    <sheet name="Summary" sheetId="26" r:id="rId4"/>
    <sheet name="Notes" sheetId="14" r:id="rId5"/>
    <sheet name="Ingest" sheetId="16" r:id="rId6"/>
    <sheet name="Archive" sheetId="9" r:id="rId7"/>
    <sheet name="Total Archive Size" sheetId="8" r:id="rId8"/>
    <sheet name="Distribution" sheetId="7" r:id="rId9"/>
    <sheet name="Top 20 Countries - Dist" sheetId="32" r:id="rId10"/>
    <sheet name="Top 10 Products - Dist" sheetId="33" r:id="rId11"/>
    <sheet name="Data Users" sheetId="6" r:id="rId12"/>
    <sheet name="Foreign Distribution" sheetId="34" r:id="rId13"/>
    <sheet name="Web Visits-Visitors" sheetId="5" r:id="rId14"/>
    <sheet name="Web Repeat Visitors" sheetId="15" r:id="rId15"/>
    <sheet name="Web Activity by Domain" sheetId="21" r:id="rId16"/>
    <sheet name="Web Activity by Country" sheetId="22" r:id="rId17"/>
    <sheet name="Total Users" sheetId="17" r:id="rId18"/>
    <sheet name="Product Distribution Trend" sheetId="12" r:id="rId19"/>
    <sheet name="Volume Distribution Trend" sheetId="24" r:id="rId20"/>
    <sheet name="Top 10 Product Trend" sheetId="28" r:id="rId21"/>
    <sheet name="US - Foreign Trend" sheetId="30" r:id="rId22"/>
    <sheet name="Public - Science User Trend" sheetId="31" r:id="rId23"/>
    <sheet name="Web Trends" sheetId="23" r:id="rId24"/>
    <sheet name="Definitions" sheetId="2" r:id="rId25"/>
  </sheets>
  <definedNames>
    <definedName name="_xlnm.Print_Area" localSheetId="6">Archive!$A$1:$M$54</definedName>
    <definedName name="_xlnm.Print_Area" localSheetId="0">Cover!$A$1:$A$3</definedName>
    <definedName name="_xlnm.Print_Area" localSheetId="24">Definitions!$A$1:$B$33</definedName>
    <definedName name="_xlnm.Print_Area" localSheetId="5">Ingest!$A$1:$J$45</definedName>
    <definedName name="_xlnm.Print_Area" localSheetId="2">Introduction!$A$1:$B$10</definedName>
    <definedName name="_xlnm.Print_Area" localSheetId="1">Preface!$A$1:$A$3</definedName>
    <definedName name="_xlnm.Print_Area" localSheetId="18">'Product Distribution Trend'!$A$1:$T$91</definedName>
    <definedName name="_xlnm.Print_Area" localSheetId="3">Summary!$A$1:$C$12</definedName>
    <definedName name="_xlnm.Print_Area" localSheetId="9">'Top 20 Countries - Dist'!$A$1:$G$31</definedName>
    <definedName name="_xlnm.Print_Area" localSheetId="7">'Total Archive Size'!$A$1:$O$46</definedName>
    <definedName name="_xlnm.Print_Area" localSheetId="17">'Total Users'!$A$1:$G$26</definedName>
    <definedName name="_xlnm.Print_Area" localSheetId="19">'Volume Distribution Trend'!#REF!</definedName>
    <definedName name="_xlnm.Print_Area" localSheetId="14">'Web Repeat Visitors'!$A$1:$M$60</definedName>
    <definedName name="_xlnm.Print_Area" localSheetId="23">'Web Trends'!$A$1:$Q$48</definedName>
  </definedNames>
  <calcPr calcId="125725"/>
</workbook>
</file>

<file path=xl/calcChain.xml><?xml version="1.0" encoding="utf-8"?>
<calcChain xmlns="http://schemas.openxmlformats.org/spreadsheetml/2006/main">
  <c r="D49" i="5"/>
  <c r="C49"/>
  <c r="B49"/>
  <c r="B191" i="7" l="1"/>
  <c r="B145"/>
  <c r="D19" i="30"/>
  <c r="C6" i="32"/>
  <c r="C50" i="6"/>
  <c r="F15" i="23"/>
  <c r="F24" i="8" l="1"/>
  <c r="E24"/>
  <c r="D24"/>
  <c r="C24"/>
  <c r="E26" i="9"/>
  <c r="D26"/>
  <c r="C26"/>
  <c r="F39" i="23"/>
  <c r="E43" s="1"/>
  <c r="E39"/>
  <c r="D39"/>
  <c r="D43" s="1"/>
  <c r="C39"/>
  <c r="B43" s="1"/>
  <c r="B39"/>
  <c r="C43" s="1"/>
  <c r="F27"/>
  <c r="E44" s="1"/>
  <c r="E27"/>
  <c r="D27"/>
  <c r="D44" s="1"/>
  <c r="C27"/>
  <c r="B44" s="1"/>
  <c r="B27"/>
  <c r="C44" s="1"/>
  <c r="E15"/>
  <c r="D15"/>
  <c r="C15"/>
  <c r="B15"/>
  <c r="E21" i="17" l="1"/>
  <c r="D21"/>
  <c r="C21"/>
  <c r="E25" s="1"/>
  <c r="B21"/>
  <c r="F20"/>
  <c r="G20" s="1"/>
  <c r="F19"/>
  <c r="G19" s="1"/>
  <c r="F18"/>
  <c r="G18" s="1"/>
  <c r="F17"/>
  <c r="G17" s="1"/>
  <c r="F16"/>
  <c r="G16" s="1"/>
  <c r="F15"/>
  <c r="G15" s="1"/>
  <c r="F14"/>
  <c r="G14" s="1"/>
  <c r="F13"/>
  <c r="G13" s="1"/>
  <c r="F12"/>
  <c r="G12" s="1"/>
  <c r="F11"/>
  <c r="G11" s="1"/>
  <c r="F10"/>
  <c r="F21" s="1"/>
  <c r="G21" s="1"/>
  <c r="K16" i="15"/>
  <c r="J16"/>
  <c r="I16"/>
  <c r="H16"/>
  <c r="G16"/>
  <c r="F16"/>
  <c r="E16"/>
  <c r="D16"/>
  <c r="C16"/>
  <c r="B16"/>
  <c r="L16"/>
  <c r="L15"/>
  <c r="L14"/>
  <c r="L13"/>
  <c r="L12"/>
  <c r="L11"/>
  <c r="L9"/>
  <c r="L8"/>
  <c r="L7"/>
  <c r="L6"/>
  <c r="L5"/>
  <c r="F24" i="5"/>
  <c r="E24"/>
  <c r="D24"/>
  <c r="C24"/>
  <c r="B24"/>
  <c r="F46" i="8"/>
  <c r="E46"/>
  <c r="D39"/>
  <c r="C39" s="1"/>
  <c r="F27"/>
  <c r="E27"/>
  <c r="D27"/>
  <c r="C27"/>
  <c r="F26"/>
  <c r="E26"/>
  <c r="D26"/>
  <c r="C26"/>
  <c r="F25"/>
  <c r="E25"/>
  <c r="D25"/>
  <c r="C25"/>
  <c r="F23"/>
  <c r="E23"/>
  <c r="D23"/>
  <c r="C23"/>
  <c r="F22"/>
  <c r="E22"/>
  <c r="D22"/>
  <c r="F21"/>
  <c r="E21"/>
  <c r="D21"/>
  <c r="C21"/>
  <c r="F20"/>
  <c r="E20"/>
  <c r="D20"/>
  <c r="C20"/>
  <c r="F19"/>
  <c r="F31" s="1"/>
  <c r="E19"/>
  <c r="E31" s="1"/>
  <c r="D19"/>
  <c r="D31" s="1"/>
  <c r="C19"/>
  <c r="C13"/>
  <c r="B13"/>
  <c r="C12"/>
  <c r="B12"/>
  <c r="C11"/>
  <c r="B11"/>
  <c r="C10"/>
  <c r="B10"/>
  <c r="C9"/>
  <c r="B9"/>
  <c r="C8"/>
  <c r="B8"/>
  <c r="C7"/>
  <c r="B7"/>
  <c r="C6"/>
  <c r="B6"/>
  <c r="C5"/>
  <c r="C14" s="1"/>
  <c r="B5"/>
  <c r="B14" s="1"/>
  <c r="B15" s="1"/>
  <c r="E49" i="9"/>
  <c r="D49"/>
  <c r="C42"/>
  <c r="C49" s="1"/>
  <c r="E29"/>
  <c r="D29"/>
  <c r="C29"/>
  <c r="E28"/>
  <c r="D28"/>
  <c r="C28"/>
  <c r="E27"/>
  <c r="D27"/>
  <c r="C27"/>
  <c r="C25"/>
  <c r="E24"/>
  <c r="D24"/>
  <c r="C24"/>
  <c r="E23"/>
  <c r="D23"/>
  <c r="C23"/>
  <c r="E22"/>
  <c r="D22"/>
  <c r="C22"/>
  <c r="E21"/>
  <c r="D21"/>
  <c r="D33" s="1"/>
  <c r="C21"/>
  <c r="C15"/>
  <c r="B15"/>
  <c r="C14"/>
  <c r="B14"/>
  <c r="C13"/>
  <c r="B13"/>
  <c r="C12"/>
  <c r="B12"/>
  <c r="C11"/>
  <c r="B11"/>
  <c r="C10"/>
  <c r="B10"/>
  <c r="C9"/>
  <c r="B9"/>
  <c r="C8"/>
  <c r="B8"/>
  <c r="C7"/>
  <c r="B7"/>
  <c r="B16" s="1"/>
  <c r="B17" s="1"/>
  <c r="E45" i="16"/>
  <c r="D45"/>
  <c r="C45"/>
  <c r="E32"/>
  <c r="D32"/>
  <c r="F32" s="1"/>
  <c r="C32"/>
  <c r="C13"/>
  <c r="B13"/>
  <c r="C12"/>
  <c r="B12"/>
  <c r="C11"/>
  <c r="B11"/>
  <c r="C10"/>
  <c r="B10"/>
  <c r="C9"/>
  <c r="B9"/>
  <c r="C8"/>
  <c r="B8"/>
  <c r="C7"/>
  <c r="C14" s="1"/>
  <c r="C15" s="1"/>
  <c r="B7"/>
  <c r="B14" s="1"/>
  <c r="B15" s="1"/>
  <c r="D15" i="30"/>
  <c r="C15"/>
  <c r="B15"/>
  <c r="D14"/>
  <c r="C14"/>
  <c r="B14"/>
  <c r="E78" i="24"/>
  <c r="D78"/>
  <c r="M78"/>
  <c r="H78"/>
  <c r="H77"/>
  <c r="H76"/>
  <c r="H75"/>
  <c r="H74"/>
  <c r="H73"/>
  <c r="H72"/>
  <c r="H71"/>
  <c r="H70"/>
  <c r="H69"/>
  <c r="S94"/>
  <c r="R94"/>
  <c r="Q94"/>
  <c r="P94"/>
  <c r="O94"/>
  <c r="N94"/>
  <c r="M94"/>
  <c r="L94"/>
  <c r="K94"/>
  <c r="J94"/>
  <c r="I94"/>
  <c r="H94"/>
  <c r="G94"/>
  <c r="F94"/>
  <c r="E94"/>
  <c r="D94"/>
  <c r="C94"/>
  <c r="B94"/>
  <c r="T94" s="1"/>
  <c r="T93"/>
  <c r="T92"/>
  <c r="T91"/>
  <c r="T90"/>
  <c r="T89"/>
  <c r="T88"/>
  <c r="T87"/>
  <c r="T86"/>
  <c r="T85"/>
  <c r="T84"/>
  <c r="L78"/>
  <c r="K78"/>
  <c r="J78"/>
  <c r="I78"/>
  <c r="G78"/>
  <c r="F78"/>
  <c r="C78"/>
  <c r="C79" s="1"/>
  <c r="B78"/>
  <c r="N78" s="1"/>
  <c r="M77"/>
  <c r="L77"/>
  <c r="K77"/>
  <c r="J77"/>
  <c r="I77"/>
  <c r="G77"/>
  <c r="F77"/>
  <c r="E77"/>
  <c r="D77"/>
  <c r="B77"/>
  <c r="M76"/>
  <c r="L76"/>
  <c r="K76"/>
  <c r="J76"/>
  <c r="I76"/>
  <c r="G76"/>
  <c r="F76"/>
  <c r="E76"/>
  <c r="D76"/>
  <c r="B76"/>
  <c r="N76" s="1"/>
  <c r="M75"/>
  <c r="L75"/>
  <c r="K75"/>
  <c r="J75"/>
  <c r="I75"/>
  <c r="G75"/>
  <c r="F75"/>
  <c r="E75"/>
  <c r="D75"/>
  <c r="B75"/>
  <c r="M74"/>
  <c r="L74"/>
  <c r="K74"/>
  <c r="J74"/>
  <c r="I74"/>
  <c r="G74"/>
  <c r="F74"/>
  <c r="E74"/>
  <c r="D74"/>
  <c r="B74"/>
  <c r="N74" s="1"/>
  <c r="B56" s="1"/>
  <c r="M73"/>
  <c r="L73"/>
  <c r="K73"/>
  <c r="J73"/>
  <c r="I73"/>
  <c r="G73"/>
  <c r="F73"/>
  <c r="E73"/>
  <c r="D73"/>
  <c r="B73"/>
  <c r="L72"/>
  <c r="K72"/>
  <c r="J72"/>
  <c r="I72"/>
  <c r="G72"/>
  <c r="F72"/>
  <c r="E72"/>
  <c r="D72"/>
  <c r="B72"/>
  <c r="L71"/>
  <c r="K71"/>
  <c r="J71"/>
  <c r="I71"/>
  <c r="G71"/>
  <c r="F71"/>
  <c r="E71"/>
  <c r="D71"/>
  <c r="B71"/>
  <c r="L70"/>
  <c r="K70"/>
  <c r="J70"/>
  <c r="I70"/>
  <c r="G70"/>
  <c r="F70"/>
  <c r="E70"/>
  <c r="D70"/>
  <c r="B70"/>
  <c r="L69"/>
  <c r="L79" s="1"/>
  <c r="K69"/>
  <c r="K79" s="1"/>
  <c r="J69"/>
  <c r="J79" s="1"/>
  <c r="I69"/>
  <c r="I79" s="1"/>
  <c r="H79"/>
  <c r="G69"/>
  <c r="G79" s="1"/>
  <c r="F69"/>
  <c r="F79" s="1"/>
  <c r="E69"/>
  <c r="E79" s="1"/>
  <c r="D69"/>
  <c r="D79" s="1"/>
  <c r="B69"/>
  <c r="C18"/>
  <c r="C17"/>
  <c r="C16"/>
  <c r="C15"/>
  <c r="C14"/>
  <c r="C13"/>
  <c r="C12"/>
  <c r="C11"/>
  <c r="C10"/>
  <c r="C9"/>
  <c r="C8"/>
  <c r="C16" i="9" l="1"/>
  <c r="C33"/>
  <c r="E33"/>
  <c r="G10" i="17"/>
  <c r="C46" i="8"/>
  <c r="C22"/>
  <c r="C31"/>
  <c r="D46"/>
  <c r="N69" i="24"/>
  <c r="B51" s="1"/>
  <c r="N70"/>
  <c r="B52" s="1"/>
  <c r="N71"/>
  <c r="B53" s="1"/>
  <c r="N72"/>
  <c r="B54" s="1"/>
  <c r="N73"/>
  <c r="B55" s="1"/>
  <c r="M79"/>
  <c r="N75"/>
  <c r="B57" s="1"/>
  <c r="N77"/>
  <c r="B59" s="1"/>
  <c r="B58"/>
  <c r="C19"/>
  <c r="B60"/>
  <c r="C21"/>
  <c r="C20"/>
  <c r="B79"/>
  <c r="N79" s="1"/>
  <c r="B61" s="1"/>
  <c r="S91" i="12" l="1"/>
  <c r="R91"/>
  <c r="Q91"/>
  <c r="P91"/>
  <c r="O91"/>
  <c r="N91"/>
  <c r="L91"/>
  <c r="K91"/>
  <c r="J91"/>
  <c r="I91"/>
  <c r="H91"/>
  <c r="G91"/>
  <c r="F91"/>
  <c r="E91"/>
  <c r="D91"/>
  <c r="C91"/>
  <c r="B91"/>
  <c r="M90"/>
  <c r="M91" s="1"/>
  <c r="T89"/>
  <c r="T88"/>
  <c r="T87"/>
  <c r="T86"/>
  <c r="T85"/>
  <c r="T84"/>
  <c r="T83"/>
  <c r="T82"/>
  <c r="T81"/>
  <c r="M75"/>
  <c r="L75"/>
  <c r="K75"/>
  <c r="J75"/>
  <c r="I75"/>
  <c r="G75"/>
  <c r="F75"/>
  <c r="E75"/>
  <c r="D75"/>
  <c r="C75"/>
  <c r="C76" s="1"/>
  <c r="B75"/>
  <c r="M74"/>
  <c r="L74"/>
  <c r="K74"/>
  <c r="J74"/>
  <c r="I74"/>
  <c r="H74"/>
  <c r="G74"/>
  <c r="F74"/>
  <c r="E74"/>
  <c r="D74"/>
  <c r="B74"/>
  <c r="M73"/>
  <c r="L73"/>
  <c r="K73"/>
  <c r="J73"/>
  <c r="I73"/>
  <c r="H73"/>
  <c r="G73"/>
  <c r="F73"/>
  <c r="E73"/>
  <c r="D73"/>
  <c r="B73"/>
  <c r="M72"/>
  <c r="L72"/>
  <c r="K72"/>
  <c r="J72"/>
  <c r="I72"/>
  <c r="H72"/>
  <c r="G72"/>
  <c r="F72"/>
  <c r="E72"/>
  <c r="D72"/>
  <c r="B72"/>
  <c r="M71"/>
  <c r="L71"/>
  <c r="K71"/>
  <c r="J71"/>
  <c r="I71"/>
  <c r="H71"/>
  <c r="G71"/>
  <c r="F71"/>
  <c r="E71"/>
  <c r="D71"/>
  <c r="B71"/>
  <c r="M70"/>
  <c r="M76" s="1"/>
  <c r="L70"/>
  <c r="K70"/>
  <c r="J70"/>
  <c r="I70"/>
  <c r="H70"/>
  <c r="G70"/>
  <c r="F70"/>
  <c r="E70"/>
  <c r="D70"/>
  <c r="B70"/>
  <c r="L69"/>
  <c r="K69"/>
  <c r="J69"/>
  <c r="I69"/>
  <c r="H69"/>
  <c r="G69"/>
  <c r="F69"/>
  <c r="E69"/>
  <c r="D69"/>
  <c r="B69"/>
  <c r="L68"/>
  <c r="K68"/>
  <c r="J68"/>
  <c r="I68"/>
  <c r="H68"/>
  <c r="G68"/>
  <c r="F68"/>
  <c r="E68"/>
  <c r="D68"/>
  <c r="B68"/>
  <c r="N68" s="1"/>
  <c r="B47" s="1"/>
  <c r="L67"/>
  <c r="K67"/>
  <c r="J67"/>
  <c r="I67"/>
  <c r="H67"/>
  <c r="G67"/>
  <c r="F67"/>
  <c r="E67"/>
  <c r="D67"/>
  <c r="B67"/>
  <c r="N67" s="1"/>
  <c r="B46" s="1"/>
  <c r="L66"/>
  <c r="L76" s="1"/>
  <c r="K66"/>
  <c r="K76" s="1"/>
  <c r="J66"/>
  <c r="J76" s="1"/>
  <c r="I66"/>
  <c r="I76" s="1"/>
  <c r="H66"/>
  <c r="G66"/>
  <c r="G76" s="1"/>
  <c r="F66"/>
  <c r="F76" s="1"/>
  <c r="E66"/>
  <c r="E76" s="1"/>
  <c r="D66"/>
  <c r="D76" s="1"/>
  <c r="B66"/>
  <c r="B76" s="1"/>
  <c r="N71" l="1"/>
  <c r="B50" s="1"/>
  <c r="N73"/>
  <c r="B52" s="1"/>
  <c r="H75"/>
  <c r="N75" s="1"/>
  <c r="B54" s="1"/>
  <c r="N69"/>
  <c r="B48" s="1"/>
  <c r="N70"/>
  <c r="B49" s="1"/>
  <c r="N72"/>
  <c r="B51" s="1"/>
  <c r="N74"/>
  <c r="B53" s="1"/>
  <c r="T91"/>
  <c r="N66"/>
  <c r="T90"/>
  <c r="H76" l="1"/>
  <c r="N76"/>
  <c r="B45"/>
  <c r="B55" s="1"/>
  <c r="H63" i="6" l="1"/>
  <c r="H62"/>
  <c r="H61"/>
  <c r="H60"/>
  <c r="H59"/>
  <c r="H58"/>
  <c r="H57"/>
  <c r="H22" l="1"/>
  <c r="H21"/>
  <c r="H20"/>
  <c r="H19"/>
  <c r="H18"/>
  <c r="H17"/>
  <c r="H16"/>
  <c r="O78"/>
  <c r="N78"/>
  <c r="M78"/>
  <c r="L78"/>
  <c r="K78"/>
  <c r="J78"/>
  <c r="I78"/>
  <c r="H78"/>
  <c r="G78"/>
  <c r="F78"/>
  <c r="E78"/>
  <c r="D78"/>
  <c r="C78"/>
  <c r="B78"/>
  <c r="P78" s="1"/>
  <c r="P77"/>
  <c r="P76"/>
  <c r="P75"/>
  <c r="P74"/>
  <c r="P73"/>
  <c r="P72"/>
  <c r="P71"/>
  <c r="L63"/>
  <c r="K63"/>
  <c r="J63"/>
  <c r="I63"/>
  <c r="G63"/>
  <c r="F63"/>
  <c r="E63"/>
  <c r="D63"/>
  <c r="C63"/>
  <c r="B63"/>
  <c r="L62"/>
  <c r="K62"/>
  <c r="J62"/>
  <c r="I62"/>
  <c r="G62"/>
  <c r="F62"/>
  <c r="E62"/>
  <c r="D62"/>
  <c r="C62"/>
  <c r="B62"/>
  <c r="L61"/>
  <c r="K61"/>
  <c r="J61"/>
  <c r="I61"/>
  <c r="G61"/>
  <c r="F61"/>
  <c r="E61"/>
  <c r="D61"/>
  <c r="C61"/>
  <c r="M61" s="1"/>
  <c r="B61"/>
  <c r="L60"/>
  <c r="K60"/>
  <c r="J60"/>
  <c r="I60"/>
  <c r="G60"/>
  <c r="F60"/>
  <c r="E60"/>
  <c r="D60"/>
  <c r="C60"/>
  <c r="B60"/>
  <c r="L59"/>
  <c r="K59"/>
  <c r="J59"/>
  <c r="I59"/>
  <c r="G59"/>
  <c r="F59"/>
  <c r="E59"/>
  <c r="D59"/>
  <c r="C59"/>
  <c r="B59"/>
  <c r="L58"/>
  <c r="K58"/>
  <c r="J58"/>
  <c r="I58"/>
  <c r="G58"/>
  <c r="F58"/>
  <c r="E58"/>
  <c r="D58"/>
  <c r="C58"/>
  <c r="M58" s="1"/>
  <c r="B58"/>
  <c r="L57"/>
  <c r="L64" s="1"/>
  <c r="L50" s="1"/>
  <c r="K57"/>
  <c r="K64" s="1"/>
  <c r="K50" s="1"/>
  <c r="J57"/>
  <c r="J64" s="1"/>
  <c r="J50" s="1"/>
  <c r="I57"/>
  <c r="I64" s="1"/>
  <c r="I50" s="1"/>
  <c r="H64"/>
  <c r="H50" s="1"/>
  <c r="G57"/>
  <c r="F57"/>
  <c r="F64" s="1"/>
  <c r="F50" s="1"/>
  <c r="E57"/>
  <c r="D57"/>
  <c r="D64" s="1"/>
  <c r="D50" s="1"/>
  <c r="C57"/>
  <c r="B57"/>
  <c r="B64" s="1"/>
  <c r="B50" s="1"/>
  <c r="O37"/>
  <c r="N37"/>
  <c r="M37"/>
  <c r="L37"/>
  <c r="K37"/>
  <c r="J37"/>
  <c r="I37"/>
  <c r="H37"/>
  <c r="G37"/>
  <c r="F37"/>
  <c r="E37"/>
  <c r="D37"/>
  <c r="C37"/>
  <c r="B37"/>
  <c r="P36"/>
  <c r="P35"/>
  <c r="P34"/>
  <c r="P33"/>
  <c r="P32"/>
  <c r="P31"/>
  <c r="P30"/>
  <c r="L22"/>
  <c r="K22"/>
  <c r="J22"/>
  <c r="I22"/>
  <c r="G22"/>
  <c r="F22"/>
  <c r="E22"/>
  <c r="D22"/>
  <c r="C22"/>
  <c r="M22" s="1"/>
  <c r="B22"/>
  <c r="L21"/>
  <c r="K21"/>
  <c r="J21"/>
  <c r="I21"/>
  <c r="G21"/>
  <c r="F21"/>
  <c r="E21"/>
  <c r="D21"/>
  <c r="C21"/>
  <c r="M21" s="1"/>
  <c r="B21"/>
  <c r="L20"/>
  <c r="K20"/>
  <c r="J20"/>
  <c r="I20"/>
  <c r="G20"/>
  <c r="F20"/>
  <c r="E20"/>
  <c r="D20"/>
  <c r="C20"/>
  <c r="M20" s="1"/>
  <c r="B20"/>
  <c r="L19"/>
  <c r="K19"/>
  <c r="J19"/>
  <c r="I19"/>
  <c r="G19"/>
  <c r="F19"/>
  <c r="E19"/>
  <c r="D19"/>
  <c r="C19"/>
  <c r="M19" s="1"/>
  <c r="B19"/>
  <c r="L18"/>
  <c r="K18"/>
  <c r="J18"/>
  <c r="I18"/>
  <c r="G18"/>
  <c r="F18"/>
  <c r="E18"/>
  <c r="D18"/>
  <c r="C18"/>
  <c r="M18" s="1"/>
  <c r="B18"/>
  <c r="L17"/>
  <c r="K17"/>
  <c r="J17"/>
  <c r="I17"/>
  <c r="G17"/>
  <c r="F17"/>
  <c r="E17"/>
  <c r="D17"/>
  <c r="C17"/>
  <c r="M17" s="1"/>
  <c r="B17"/>
  <c r="L16"/>
  <c r="L23" s="1"/>
  <c r="L9" s="1"/>
  <c r="K16"/>
  <c r="K23" s="1"/>
  <c r="K9" s="1"/>
  <c r="J16"/>
  <c r="J23" s="1"/>
  <c r="J9" s="1"/>
  <c r="I16"/>
  <c r="I23" s="1"/>
  <c r="I9" s="1"/>
  <c r="H23"/>
  <c r="H9" s="1"/>
  <c r="G16"/>
  <c r="F16"/>
  <c r="F23" s="1"/>
  <c r="F9" s="1"/>
  <c r="E16"/>
  <c r="D16"/>
  <c r="D23" s="1"/>
  <c r="D9" s="1"/>
  <c r="C16"/>
  <c r="B16"/>
  <c r="B23" s="1"/>
  <c r="B9" s="1"/>
  <c r="H184" i="7"/>
  <c r="H183"/>
  <c r="H182"/>
  <c r="H181"/>
  <c r="H180"/>
  <c r="H179"/>
  <c r="H178"/>
  <c r="H138"/>
  <c r="H137"/>
  <c r="H136"/>
  <c r="H135"/>
  <c r="H134"/>
  <c r="H133"/>
  <c r="H132"/>
  <c r="H92"/>
  <c r="H91"/>
  <c r="H90"/>
  <c r="H89"/>
  <c r="H88"/>
  <c r="H87"/>
  <c r="H86"/>
  <c r="H85"/>
  <c r="H84"/>
  <c r="H83"/>
  <c r="H82"/>
  <c r="H81"/>
  <c r="H36"/>
  <c r="H35"/>
  <c r="H34"/>
  <c r="H33"/>
  <c r="H32"/>
  <c r="H31"/>
  <c r="H30"/>
  <c r="H29"/>
  <c r="H28"/>
  <c r="H27"/>
  <c r="H26"/>
  <c r="H25"/>
  <c r="P197"/>
  <c r="O197"/>
  <c r="N197"/>
  <c r="M197"/>
  <c r="L197"/>
  <c r="K197"/>
  <c r="J197"/>
  <c r="I197"/>
  <c r="H197"/>
  <c r="G197"/>
  <c r="F197"/>
  <c r="E197"/>
  <c r="D197"/>
  <c r="C197"/>
  <c r="B197"/>
  <c r="Q196"/>
  <c r="Q195"/>
  <c r="Q194"/>
  <c r="Q193"/>
  <c r="Q192"/>
  <c r="Q191"/>
  <c r="Q190"/>
  <c r="M184"/>
  <c r="L184"/>
  <c r="K184"/>
  <c r="J184"/>
  <c r="I184"/>
  <c r="G184"/>
  <c r="F184"/>
  <c r="E184"/>
  <c r="D184"/>
  <c r="C184"/>
  <c r="B184"/>
  <c r="N184" s="1"/>
  <c r="M183"/>
  <c r="L183"/>
  <c r="K183"/>
  <c r="J183"/>
  <c r="I183"/>
  <c r="G183"/>
  <c r="F183"/>
  <c r="E183"/>
  <c r="D183"/>
  <c r="C183"/>
  <c r="B183"/>
  <c r="M182"/>
  <c r="L182"/>
  <c r="K182"/>
  <c r="J182"/>
  <c r="I182"/>
  <c r="G182"/>
  <c r="F182"/>
  <c r="E182"/>
  <c r="D182"/>
  <c r="C182"/>
  <c r="B182"/>
  <c r="N182" s="1"/>
  <c r="M181"/>
  <c r="L181"/>
  <c r="K181"/>
  <c r="J181"/>
  <c r="I181"/>
  <c r="G181"/>
  <c r="F181"/>
  <c r="E181"/>
  <c r="D181"/>
  <c r="C181"/>
  <c r="B181"/>
  <c r="M180"/>
  <c r="L180"/>
  <c r="K180"/>
  <c r="J180"/>
  <c r="I180"/>
  <c r="G180"/>
  <c r="F180"/>
  <c r="E180"/>
  <c r="D180"/>
  <c r="C180"/>
  <c r="B180"/>
  <c r="M179"/>
  <c r="L179"/>
  <c r="K179"/>
  <c r="J179"/>
  <c r="I179"/>
  <c r="G179"/>
  <c r="F179"/>
  <c r="E179"/>
  <c r="D179"/>
  <c r="C179"/>
  <c r="B179"/>
  <c r="M178"/>
  <c r="M185" s="1"/>
  <c r="M171" s="1"/>
  <c r="L178"/>
  <c r="K178"/>
  <c r="K185" s="1"/>
  <c r="K171" s="1"/>
  <c r="J178"/>
  <c r="I178"/>
  <c r="I185" s="1"/>
  <c r="I171" s="1"/>
  <c r="H185"/>
  <c r="H171" s="1"/>
  <c r="G178"/>
  <c r="G185" s="1"/>
  <c r="G171" s="1"/>
  <c r="F178"/>
  <c r="E178"/>
  <c r="E185" s="1"/>
  <c r="E171" s="1"/>
  <c r="D178"/>
  <c r="C178"/>
  <c r="C185" s="1"/>
  <c r="C171" s="1"/>
  <c r="B178"/>
  <c r="P151"/>
  <c r="O151"/>
  <c r="N151"/>
  <c r="M151"/>
  <c r="L151"/>
  <c r="K151"/>
  <c r="J151"/>
  <c r="I151"/>
  <c r="H151"/>
  <c r="G151"/>
  <c r="F151"/>
  <c r="E151"/>
  <c r="D151"/>
  <c r="C151"/>
  <c r="B151"/>
  <c r="Q150"/>
  <c r="Q149"/>
  <c r="Q148"/>
  <c r="Q147"/>
  <c r="Q146"/>
  <c r="Q145"/>
  <c r="Q144"/>
  <c r="M138"/>
  <c r="L138"/>
  <c r="K138"/>
  <c r="J138"/>
  <c r="I138"/>
  <c r="G138"/>
  <c r="F138"/>
  <c r="E138"/>
  <c r="D138"/>
  <c r="C138"/>
  <c r="B138"/>
  <c r="M137"/>
  <c r="L137"/>
  <c r="K137"/>
  <c r="J137"/>
  <c r="I137"/>
  <c r="G137"/>
  <c r="F137"/>
  <c r="E137"/>
  <c r="D137"/>
  <c r="C137"/>
  <c r="B137"/>
  <c r="M136"/>
  <c r="L136"/>
  <c r="K136"/>
  <c r="J136"/>
  <c r="I136"/>
  <c r="G136"/>
  <c r="F136"/>
  <c r="E136"/>
  <c r="D136"/>
  <c r="C136"/>
  <c r="B136"/>
  <c r="M135"/>
  <c r="L135"/>
  <c r="K135"/>
  <c r="J135"/>
  <c r="I135"/>
  <c r="G135"/>
  <c r="F135"/>
  <c r="E135"/>
  <c r="D135"/>
  <c r="C135"/>
  <c r="B135"/>
  <c r="M134"/>
  <c r="L134"/>
  <c r="K134"/>
  <c r="J134"/>
  <c r="I134"/>
  <c r="G134"/>
  <c r="F134"/>
  <c r="E134"/>
  <c r="D134"/>
  <c r="C134"/>
  <c r="B134"/>
  <c r="M133"/>
  <c r="L133"/>
  <c r="K133"/>
  <c r="J133"/>
  <c r="I133"/>
  <c r="G133"/>
  <c r="F133"/>
  <c r="E133"/>
  <c r="D133"/>
  <c r="C133"/>
  <c r="B133"/>
  <c r="M132"/>
  <c r="L132"/>
  <c r="K132"/>
  <c r="J132"/>
  <c r="I132"/>
  <c r="H139"/>
  <c r="H127" s="1"/>
  <c r="G132"/>
  <c r="F132"/>
  <c r="E132"/>
  <c r="D132"/>
  <c r="C132"/>
  <c r="B132"/>
  <c r="P109"/>
  <c r="O109"/>
  <c r="N109"/>
  <c r="M109"/>
  <c r="L109"/>
  <c r="K109"/>
  <c r="J109"/>
  <c r="I109"/>
  <c r="H109"/>
  <c r="G109"/>
  <c r="F109"/>
  <c r="E109"/>
  <c r="D109"/>
  <c r="C109"/>
  <c r="B109"/>
  <c r="Q108"/>
  <c r="Q107"/>
  <c r="Q106"/>
  <c r="Q105"/>
  <c r="Q104"/>
  <c r="Q103"/>
  <c r="Q102"/>
  <c r="Q101"/>
  <c r="Q100"/>
  <c r="Q99"/>
  <c r="Q98"/>
  <c r="Q97"/>
  <c r="M92"/>
  <c r="L92"/>
  <c r="K92"/>
  <c r="J92"/>
  <c r="I92"/>
  <c r="G92"/>
  <c r="F92"/>
  <c r="E92"/>
  <c r="D92"/>
  <c r="C92"/>
  <c r="B92"/>
  <c r="M91"/>
  <c r="L91"/>
  <c r="K91"/>
  <c r="J91"/>
  <c r="I91"/>
  <c r="G91"/>
  <c r="F91"/>
  <c r="E91"/>
  <c r="D91"/>
  <c r="C91"/>
  <c r="B91"/>
  <c r="M90"/>
  <c r="L90"/>
  <c r="K90"/>
  <c r="J90"/>
  <c r="I90"/>
  <c r="G90"/>
  <c r="F90"/>
  <c r="E90"/>
  <c r="D90"/>
  <c r="C90"/>
  <c r="B90"/>
  <c r="M89"/>
  <c r="L89"/>
  <c r="K89"/>
  <c r="J89"/>
  <c r="I89"/>
  <c r="G89"/>
  <c r="F89"/>
  <c r="E89"/>
  <c r="D89"/>
  <c r="C89"/>
  <c r="B89"/>
  <c r="M88"/>
  <c r="L88"/>
  <c r="K88"/>
  <c r="J88"/>
  <c r="I88"/>
  <c r="G88"/>
  <c r="F88"/>
  <c r="E88"/>
  <c r="D88"/>
  <c r="C88"/>
  <c r="B88"/>
  <c r="M87"/>
  <c r="L87"/>
  <c r="K87"/>
  <c r="J87"/>
  <c r="I87"/>
  <c r="G87"/>
  <c r="F87"/>
  <c r="E87"/>
  <c r="D87"/>
  <c r="C87"/>
  <c r="B87"/>
  <c r="M86"/>
  <c r="L86"/>
  <c r="K86"/>
  <c r="J86"/>
  <c r="I86"/>
  <c r="G86"/>
  <c r="F86"/>
  <c r="E86"/>
  <c r="D86"/>
  <c r="C86"/>
  <c r="B86"/>
  <c r="M85"/>
  <c r="L85"/>
  <c r="K85"/>
  <c r="J85"/>
  <c r="I85"/>
  <c r="G85"/>
  <c r="F85"/>
  <c r="E85"/>
  <c r="D85"/>
  <c r="C85"/>
  <c r="B85"/>
  <c r="M84"/>
  <c r="L84"/>
  <c r="K84"/>
  <c r="J84"/>
  <c r="I84"/>
  <c r="G84"/>
  <c r="F84"/>
  <c r="E84"/>
  <c r="D84"/>
  <c r="C84"/>
  <c r="B84"/>
  <c r="M83"/>
  <c r="L83"/>
  <c r="K83"/>
  <c r="J83"/>
  <c r="I83"/>
  <c r="G83"/>
  <c r="F83"/>
  <c r="E83"/>
  <c r="D83"/>
  <c r="C83"/>
  <c r="B83"/>
  <c r="M82"/>
  <c r="L82"/>
  <c r="K82"/>
  <c r="J82"/>
  <c r="I82"/>
  <c r="G82"/>
  <c r="F82"/>
  <c r="E82"/>
  <c r="D82"/>
  <c r="C82"/>
  <c r="B82"/>
  <c r="M81"/>
  <c r="M93" s="1"/>
  <c r="M77" s="1"/>
  <c r="L81"/>
  <c r="K81"/>
  <c r="K93" s="1"/>
  <c r="K77" s="1"/>
  <c r="J81"/>
  <c r="I81"/>
  <c r="I93" s="1"/>
  <c r="I77" s="1"/>
  <c r="H93"/>
  <c r="H77" s="1"/>
  <c r="G81"/>
  <c r="G93" s="1"/>
  <c r="G77" s="1"/>
  <c r="F81"/>
  <c r="E81"/>
  <c r="E93" s="1"/>
  <c r="E77" s="1"/>
  <c r="D81"/>
  <c r="C81"/>
  <c r="C93" s="1"/>
  <c r="C77" s="1"/>
  <c r="B81"/>
  <c r="P53"/>
  <c r="O53"/>
  <c r="N53"/>
  <c r="M53"/>
  <c r="L53"/>
  <c r="K53"/>
  <c r="J53"/>
  <c r="I53"/>
  <c r="H53"/>
  <c r="G53"/>
  <c r="F53"/>
  <c r="E53"/>
  <c r="D53"/>
  <c r="C53"/>
  <c r="B53"/>
  <c r="Q52"/>
  <c r="Q51"/>
  <c r="Q50"/>
  <c r="Q49"/>
  <c r="Q48"/>
  <c r="Q47"/>
  <c r="Q46"/>
  <c r="Q45"/>
  <c r="Q44"/>
  <c r="Q43"/>
  <c r="Q42"/>
  <c r="Q41"/>
  <c r="M36"/>
  <c r="L36"/>
  <c r="K36"/>
  <c r="J36"/>
  <c r="I36"/>
  <c r="G36"/>
  <c r="F36"/>
  <c r="E36"/>
  <c r="D36"/>
  <c r="C36"/>
  <c r="B36"/>
  <c r="M35"/>
  <c r="L35"/>
  <c r="K35"/>
  <c r="J35"/>
  <c r="I35"/>
  <c r="G35"/>
  <c r="F35"/>
  <c r="E35"/>
  <c r="D35"/>
  <c r="C35"/>
  <c r="B35"/>
  <c r="M34"/>
  <c r="L34"/>
  <c r="K34"/>
  <c r="J34"/>
  <c r="I34"/>
  <c r="G34"/>
  <c r="F34"/>
  <c r="E34"/>
  <c r="D34"/>
  <c r="C34"/>
  <c r="B34"/>
  <c r="M33"/>
  <c r="L33"/>
  <c r="K33"/>
  <c r="J33"/>
  <c r="I33"/>
  <c r="G33"/>
  <c r="F33"/>
  <c r="E33"/>
  <c r="D33"/>
  <c r="C33"/>
  <c r="B33"/>
  <c r="M32"/>
  <c r="L32"/>
  <c r="K32"/>
  <c r="J32"/>
  <c r="I32"/>
  <c r="G32"/>
  <c r="F32"/>
  <c r="E32"/>
  <c r="D32"/>
  <c r="C32"/>
  <c r="B32"/>
  <c r="M31"/>
  <c r="L31"/>
  <c r="K31"/>
  <c r="J31"/>
  <c r="I31"/>
  <c r="G31"/>
  <c r="F31"/>
  <c r="E31"/>
  <c r="D31"/>
  <c r="C31"/>
  <c r="B31"/>
  <c r="M30"/>
  <c r="L30"/>
  <c r="K30"/>
  <c r="J30"/>
  <c r="I30"/>
  <c r="G30"/>
  <c r="F30"/>
  <c r="E30"/>
  <c r="D30"/>
  <c r="C30"/>
  <c r="B30"/>
  <c r="M29"/>
  <c r="L29"/>
  <c r="K29"/>
  <c r="J29"/>
  <c r="I29"/>
  <c r="G29"/>
  <c r="F29"/>
  <c r="E29"/>
  <c r="D29"/>
  <c r="C29"/>
  <c r="B29"/>
  <c r="M28"/>
  <c r="L28"/>
  <c r="K28"/>
  <c r="J28"/>
  <c r="I28"/>
  <c r="G28"/>
  <c r="F28"/>
  <c r="E28"/>
  <c r="D28"/>
  <c r="C28"/>
  <c r="B28"/>
  <c r="M27"/>
  <c r="L27"/>
  <c r="K27"/>
  <c r="J27"/>
  <c r="I27"/>
  <c r="G27"/>
  <c r="F27"/>
  <c r="E27"/>
  <c r="D27"/>
  <c r="C27"/>
  <c r="B27"/>
  <c r="M26"/>
  <c r="L26"/>
  <c r="K26"/>
  <c r="J26"/>
  <c r="I26"/>
  <c r="G26"/>
  <c r="F26"/>
  <c r="E26"/>
  <c r="D26"/>
  <c r="C26"/>
  <c r="B26"/>
  <c r="M25"/>
  <c r="M37" s="1"/>
  <c r="M20" s="1"/>
  <c r="L25"/>
  <c r="K25"/>
  <c r="K37" s="1"/>
  <c r="K20" s="1"/>
  <c r="J25"/>
  <c r="I25"/>
  <c r="I37" s="1"/>
  <c r="I20" s="1"/>
  <c r="H37"/>
  <c r="H20" s="1"/>
  <c r="G25"/>
  <c r="G37" s="1"/>
  <c r="G20" s="1"/>
  <c r="F25"/>
  <c r="E25"/>
  <c r="E37" s="1"/>
  <c r="E20" s="1"/>
  <c r="D25"/>
  <c r="C25"/>
  <c r="B25"/>
  <c r="C37" l="1"/>
  <c r="C20" s="1"/>
  <c r="B139"/>
  <c r="B127" s="1"/>
  <c r="D139"/>
  <c r="D127" s="1"/>
  <c r="F139"/>
  <c r="F127" s="1"/>
  <c r="J139"/>
  <c r="J127" s="1"/>
  <c r="L139"/>
  <c r="L127" s="1"/>
  <c r="D185"/>
  <c r="D171" s="1"/>
  <c r="F185"/>
  <c r="F171" s="1"/>
  <c r="J185"/>
  <c r="J171" s="1"/>
  <c r="L185"/>
  <c r="L171" s="1"/>
  <c r="N178"/>
  <c r="N83"/>
  <c r="N85"/>
  <c r="N87"/>
  <c r="N91"/>
  <c r="Q109"/>
  <c r="E139"/>
  <c r="E127" s="1"/>
  <c r="G139"/>
  <c r="G127" s="1"/>
  <c r="I139"/>
  <c r="I127" s="1"/>
  <c r="K139"/>
  <c r="K127" s="1"/>
  <c r="M139"/>
  <c r="M127" s="1"/>
  <c r="P37" i="6"/>
  <c r="C139" i="7"/>
  <c r="C127" s="1"/>
  <c r="N134"/>
  <c r="M63" i="6"/>
  <c r="C23"/>
  <c r="C9" s="1"/>
  <c r="M9" s="1"/>
  <c r="E23"/>
  <c r="E9" s="1"/>
  <c r="G23"/>
  <c r="G9" s="1"/>
  <c r="C64"/>
  <c r="E64"/>
  <c r="E50" s="1"/>
  <c r="G64"/>
  <c r="G50" s="1"/>
  <c r="B37" i="7"/>
  <c r="D37"/>
  <c r="D20" s="1"/>
  <c r="F37"/>
  <c r="F20" s="1"/>
  <c r="B93"/>
  <c r="B77" s="1"/>
  <c r="N77" s="1"/>
  <c r="N179"/>
  <c r="N136"/>
  <c r="M60" i="6"/>
  <c r="M62"/>
  <c r="M59"/>
  <c r="M16"/>
  <c r="M23" s="1"/>
  <c r="M57"/>
  <c r="M64" s="1"/>
  <c r="M50" s="1"/>
  <c r="N180" i="7"/>
  <c r="N181"/>
  <c r="N92"/>
  <c r="N183"/>
  <c r="N185" s="1"/>
  <c r="Q151"/>
  <c r="J37"/>
  <c r="J20" s="1"/>
  <c r="L37"/>
  <c r="L20" s="1"/>
  <c r="N26"/>
  <c r="N28"/>
  <c r="D93"/>
  <c r="D77" s="1"/>
  <c r="F93"/>
  <c r="F77" s="1"/>
  <c r="N90"/>
  <c r="N133"/>
  <c r="N135"/>
  <c r="N137"/>
  <c r="N89"/>
  <c r="N30"/>
  <c r="N32"/>
  <c r="N34"/>
  <c r="N36"/>
  <c r="J93"/>
  <c r="J77" s="1"/>
  <c r="L93"/>
  <c r="L77" s="1"/>
  <c r="N82"/>
  <c r="N84"/>
  <c r="N86"/>
  <c r="N88"/>
  <c r="Q197"/>
  <c r="N27"/>
  <c r="N29"/>
  <c r="N31"/>
  <c r="N33"/>
  <c r="N35"/>
  <c r="Q53"/>
  <c r="N138"/>
  <c r="B20"/>
  <c r="N20" s="1"/>
  <c r="N37"/>
  <c r="N132"/>
  <c r="B185"/>
  <c r="B171" s="1"/>
  <c r="N171" s="1"/>
  <c r="N25"/>
  <c r="N81"/>
  <c r="N93" s="1"/>
  <c r="N127" l="1"/>
  <c r="N139"/>
</calcChain>
</file>

<file path=xl/sharedStrings.xml><?xml version="1.0" encoding="utf-8"?>
<sst xmlns="http://schemas.openxmlformats.org/spreadsheetml/2006/main" count="1535" uniqueCount="543">
  <si>
    <t>Monthly</t>
    <phoneticPr fontId="2" type="noConversion"/>
  </si>
  <si>
    <t># Repeat Visitors</t>
    <phoneticPr fontId="2" type="noConversion"/>
  </si>
  <si>
    <t>GSFCFTP/3</t>
  </si>
  <si>
    <t>MOD35_L2</t>
  </si>
  <si>
    <t>GSFCFTP/TRMM/GRIDDED/3B42</t>
  </si>
  <si>
    <t>MYDATML2</t>
  </si>
  <si>
    <t>Product</t>
    <phoneticPr fontId="2" type="noConversion"/>
  </si>
  <si>
    <t>GBs</t>
    <phoneticPr fontId="2" type="noConversion"/>
  </si>
  <si>
    <t>MOD021KM</t>
  </si>
  <si>
    <t>AIRIBRAD</t>
  </si>
  <si>
    <t>MOD02HKM</t>
  </si>
  <si>
    <t>MOD02QKM</t>
  </si>
  <si>
    <t>MYD021KM</t>
  </si>
  <si>
    <t>MYD02QKM</t>
  </si>
  <si>
    <t>MOD03</t>
  </si>
  <si>
    <t>User Trend</t>
    <phoneticPr fontId="2" type="noConversion"/>
  </si>
  <si>
    <t>MOD09GQK</t>
  </si>
  <si>
    <t>MYD03</t>
  </si>
  <si>
    <t>GSFCFTP/TRMM</t>
  </si>
  <si>
    <t>MOD09GHK</t>
  </si>
  <si>
    <t>AIRX2RET</t>
  </si>
  <si>
    <t>MYD04_L2</t>
  </si>
  <si>
    <t>The Volume Distribution trend is presented in two ways below, from different sets of historical data. 
The first table and plot combines metrics data from earlier EOSDIS annual reports with current volume distribution. Volume distribution metrics for the FYs from FY96 through FY2006 is taken directly from those annual reports. These data have been used in recent years to report the long term trend.
For this FY08 Annual Report, the historical volume distribution was produced directly from EMS. See the second plot from Current Metrics. This plot does not exactly reproduce the earlier plot, because 1) metrics data before FY00 (back to FY96) were not entered into EDGRS so could not migrate into EMS; and 2) incomplete metrics data in EMS for FY00 and FY01.
Although the current metrics data may not be perfect, these data have the advantage of being readily reproducible from the available metrics sources and will be used for the long term trend in future reporting.
Also, beginning in FY2004, distribution metrics for OBPG are added in from the Ocean Color web site stats (http://oceancolor.gsfc.nasa.gov/cgi/ocdist_stats.cgi)</t>
    <phoneticPr fontId="2" type="noConversion"/>
  </si>
  <si>
    <t>*OBPG data taken from the Ocean Color web site</t>
    <phoneticPr fontId="2" type="noConversion"/>
  </si>
  <si>
    <t>OBPG*</t>
    <phoneticPr fontId="2" type="noConversion"/>
  </si>
  <si>
    <t>U.S.</t>
    <phoneticPr fontId="2" type="noConversion"/>
  </si>
  <si>
    <t>FY2008</t>
    <phoneticPr fontId="2" type="noConversion"/>
  </si>
  <si>
    <t>Product Trend</t>
    <phoneticPr fontId="2" type="noConversion"/>
  </si>
  <si>
    <t>Volume Distributed (TBs)</t>
    <phoneticPr fontId="2" type="noConversion"/>
  </si>
  <si>
    <t>EOSDIS</t>
  </si>
  <si>
    <t>Month</t>
  </si>
  <si>
    <t>Production</t>
  </si>
  <si>
    <t>Data Provider Internal</t>
    <phoneticPr fontId="2" type="noConversion"/>
  </si>
  <si>
    <t># Unique Visitors</t>
  </si>
  <si>
    <t>The Product Distribution trend is presented in two ways below, from different sets of historical data. 
The first table and plot combines metrics data from earlier EOSDIS annual reports with current product distribution. Product distribution metrics for the FYs from FY96 through FY2006 is taken directly from those annual reports. These data have been used in recent years to report the long term trend. Over these years the product distribution metric has consisted of a mix of files (non-ECS) and granules (ECS) included in the product distribution count.
For this FY08 Annual Report, the historical product distribution was produced directly from EMS. See the second plot from Current Metrics. This plot does not exactly reproduce the earlier plot, because 1) metrics data before FY00 (back to FY96) were not entered into EDGRS so could not migrate into EMS; and 2) the current paradigm follows the approach of counting distributed files (excluding metadata files) as products.  Higher values in the current plot since FY02 are likely due to being unable to distinguish all of the metadata files so some may be included in the count.  The Current Metrics plot data in FY00 and FY01 are lower, probably due to incomplete metrics data in EMS.
Although the current metrics data may not be perfect, these data have the advantage of being readily reproducible from the available metrics sources and will be used for the long term trend in future reporting.
Also, beginning in FY2004, distribution metrics for OBPG are added in from the Ocean Color web site stats (http://oceancolor.gsfc.nasa.gov/cgi/ocdist_stats.cgi)</t>
    <phoneticPr fontId="2" type="noConversion"/>
  </si>
  <si>
    <t>Unique Data Sets</t>
    <phoneticPr fontId="2" type="noConversion"/>
  </si>
  <si>
    <t>The Total Archive Size describes the EOSDIS archive at the end of the fiscal year. This includes all data (including ancillary) but not data marked for deletion.</t>
    <phoneticPr fontId="2" type="noConversion"/>
  </si>
  <si>
    <t>MOD04_L2</t>
  </si>
  <si>
    <t>TRMM_3B42</t>
  </si>
  <si>
    <t>MOD14</t>
  </si>
  <si>
    <t>MYD14</t>
  </si>
  <si>
    <t>Science Team</t>
  </si>
  <si>
    <t>Public</t>
  </si>
  <si>
    <t>The number of files successfully delivered to Public users.  This count excludes METADATA file types. If the file type does not distinguish a file as a metadata or a science file, i.e., it is encoded as n/a, then the default process is to count the file as a science data product.</t>
    <phoneticPr fontId="2" type="noConversion"/>
  </si>
  <si>
    <r>
      <t>A series of consecutive views of a website by the same user without continuous interruption of more than</t>
    </r>
    <r>
      <rPr>
        <sz val="10"/>
        <rFont val="Arial"/>
        <family val="2"/>
      </rPr>
      <t xml:space="preserve"> 30 minutes. If a user does not view a new page in a specified time, the next page viewed by that user is considered the start of a new visit.</t>
    </r>
  </si>
  <si>
    <t>QA/Testing</t>
  </si>
  <si>
    <t>FY2007</t>
    <phoneticPr fontId="2" type="noConversion"/>
  </si>
  <si>
    <r>
      <t>Metrics data presented by the major contributing data centers, often accompanied by a graphic.</t>
    </r>
    <r>
      <rPr>
        <sz val="10"/>
        <rFont val="Calibri"/>
        <family val="2"/>
      </rPr>
      <t xml:space="preserve"> </t>
    </r>
  </si>
  <si>
    <t>Distribution by Data Center</t>
    <phoneticPr fontId="2" type="noConversion"/>
  </si>
  <si>
    <t>*OBPG data taken from the Ocean Color web site</t>
    <phoneticPr fontId="2" type="noConversion"/>
  </si>
  <si>
    <t>Designates the type of business or organization accessing EOSDIS. The domain is determined from the IP address and country.</t>
    <phoneticPr fontId="2" type="noConversion"/>
  </si>
  <si>
    <t>Trend Worksheets</t>
    <phoneticPr fontId="2" type="noConversion"/>
  </si>
  <si>
    <t>Ingest</t>
    <phoneticPr fontId="2" type="noConversion"/>
  </si>
  <si>
    <t>Archive</t>
    <phoneticPr fontId="2" type="noConversion"/>
  </si>
  <si>
    <t>Country</t>
    <phoneticPr fontId="2" type="noConversion"/>
  </si>
  <si>
    <t>Country</t>
    <phoneticPr fontId="2" type="noConversion"/>
  </si>
  <si>
    <t>AE_L2A</t>
  </si>
  <si>
    <t>MOD09A1</t>
  </si>
  <si>
    <t>MOD13Q1</t>
  </si>
  <si>
    <t>Web Visitor Character
-ization</t>
    <phoneticPr fontId="2" type="noConversion"/>
  </si>
  <si>
    <t xml:space="preserve">Web Site Visits </t>
    <phoneticPr fontId="2" type="noConversion"/>
  </si>
  <si>
    <r>
      <t xml:space="preserve">Any individual requesting data as defined by </t>
    </r>
    <r>
      <rPr>
        <sz val="10"/>
        <rFont val="Arial"/>
        <family val="2"/>
      </rPr>
      <t>an IP address plus email, within the time period.</t>
    </r>
  </si>
  <si>
    <t>The volume of data (in MBs) successfully delivered to Public users.  This includes all file types, including METADATA.</t>
    <phoneticPr fontId="2" type="noConversion"/>
  </si>
  <si>
    <t>Public User</t>
    <phoneticPr fontId="2" type="noConversion"/>
  </si>
  <si>
    <t>All distinct Public users requesting data within the time period.</t>
    <phoneticPr fontId="2" type="noConversion"/>
  </si>
  <si>
    <r>
      <t xml:space="preserve">Distinct Public users requesting data </t>
    </r>
    <r>
      <rPr>
        <sz val="10"/>
        <rFont val="Arial"/>
        <family val="2"/>
      </rPr>
      <t>more than once during the time period. If the user is requesting data for the first time ever within the specific time period and then requests data again during the specific time period, he/she would be counted as a repeat user.</t>
    </r>
    <phoneticPr fontId="2" type="noConversion"/>
  </si>
  <si>
    <r>
      <t>Metrics data directly from the EMS tools, presented by “data provider” as available.</t>
    </r>
    <r>
      <rPr>
        <sz val="10"/>
        <rFont val="Calibri"/>
        <family val="2"/>
      </rPr>
      <t xml:space="preserve"> </t>
    </r>
  </si>
  <si>
    <r>
      <t>Metrics data grouped by “data center”, augmented with external data, includes all twelve data centers.</t>
    </r>
    <r>
      <rPr>
        <sz val="10"/>
        <rFont val="Calibri"/>
        <family val="2"/>
      </rPr>
      <t xml:space="preserve"> </t>
    </r>
  </si>
  <si>
    <t>Ingest is the amount of data coming into a data center over a period of time and includes all product levels.</t>
  </si>
  <si>
    <t>Archive is the amount of data added to the archive over a period of time and includes all products levels.</t>
  </si>
  <si>
    <t>Total Archive Size</t>
    <phoneticPr fontId="2" type="noConversion"/>
  </si>
  <si>
    <t>The Volume Distribution trend is calculated two ways:  1) using historical FY totals from previous FY annual reports, and 2) using only the data available in EMS (except that in both cases OBPG data is included for FY04 thru FY08 from the Ocean Color web site).
Approach 1 provides information back to FY96;  Approach 2 provides values starting in FY00. Approach 2 is preferred in that it is based on the data in EMS and can be reproduced.  Data for Approach 1 is not available for the years FY96 thru FY99 except as reported totals.  Unfortunately, the values from the two approaches for FY00 and FY01 are not compatible.  Approach 2 provides much lower values; therefore we cannot satisfactorily combine information across the two approaches.  For publication Approach 2 is used. Approach 1 is shown in this report to help understand previously reported trends.  Future annual reports will be based on EMS only and not show the earlier, unreproducible data.
Query:  annual_volume_by_fy (volume trend)</t>
    <phoneticPr fontId="2" type="noConversion"/>
  </si>
  <si>
    <t>EMS supports the ESDIS project management by collecting and organizing various metrics from the Earth Observing System (EOS) Data and Information System (DIS) Data Centers and other Data Providers.  The EMS collects and presents data on the usage of products and services delivered via the Internet or managed in EOSDIS archives.</t>
  </si>
  <si>
    <t xml:space="preserve">For Top 20 Domains, use the combined profile of all data centers found on the NetInsight 74 implementation;  run the NetInsight Visitor Analysis, Domain report for the FY.  Adjust the Visit Duration filter to remove the two lowest visit durations.  Apply the Remove NSIDC NON DAAC Metrics filter group.  Adjust the "Rows" to 20 and export the data.  This is for visits &gt;= 1 minute and sorted by the # of Visitors.  </t>
  </si>
  <si>
    <t>Products Distributed by Data Center</t>
  </si>
  <si>
    <t xml:space="preserve">Data Metric Worksheets </t>
  </si>
  <si>
    <t>Web Metrics Worksheets</t>
  </si>
  <si>
    <t>The primary source of Web Metrics is EMS using the NetInsight interface.</t>
  </si>
  <si>
    <t>INDIA</t>
  </si>
  <si>
    <t>DENMARK</t>
  </si>
  <si>
    <t>For Top 20 Countries, use the combined profile of all data centers found on the NetInsight 74 implementation; run the NetInsight Geographic Analysis, Country report for the FY. Adjust the Visit Duration filter to remove the two lowest visit durations. Apply the Remove NSIDC NON DAAC Metrics filter group. Adjust the "Rows" to 20 and export the data.</t>
    <phoneticPr fontId="2" type="noConversion"/>
  </si>
  <si>
    <t xml:space="preserve">Distinct Data Users presents the number of distinct Public users who received data product files. Repeat users are those users who received data on more than one day in the FY. Data users are presented by data center, domain and Top 20 countries.             </t>
  </si>
  <si>
    <t>MODAPS
/LAADS</t>
  </si>
  <si>
    <t>Repeat Data Users</t>
  </si>
  <si>
    <t>Distribution provides the amount of data successfully distributed to Public Users. Distribution metrics are presented
 in Products and Volumes:  by data center, by domain, and by the Top 20 in both categories.</t>
  </si>
  <si>
    <t>Products Distributed by Domain</t>
  </si>
  <si>
    <t>Volume Distributed by Data Center</t>
  </si>
  <si>
    <t>Volume Distributed by Domain</t>
  </si>
  <si>
    <t>Stage 1</t>
  </si>
  <si>
    <t>not measured, 
minor contributor</t>
  </si>
  <si>
    <t>Total Products Distributed</t>
    <phoneticPr fontId="2" type="noConversion"/>
  </si>
  <si>
    <t>Top 20 Countries by Number of Users</t>
  </si>
  <si>
    <t>LaRC</t>
  </si>
  <si>
    <t>OBPG</t>
  </si>
  <si>
    <t># of Visits</t>
  </si>
  <si>
    <t>5-6</t>
  </si>
  <si>
    <t>Total Archive Volume</t>
  </si>
  <si>
    <t xml:space="preserve">EOSDIS Metrics </t>
  </si>
  <si>
    <t>Date</t>
  </si>
  <si>
    <t>MBs</t>
  </si>
  <si>
    <t>GBs</t>
  </si>
  <si>
    <t>ASF</t>
  </si>
  <si>
    <t>Metrics describing the web activity at EOSDIS Data Center web sites and EOSDIS related web sites. This EOSDIS Annual Report presents web metrics by EOSDIS Data Centers. These metrics can be found in the EMS NetInsight interface (https://ems.eos.nasa.gov/NetInsight/index.html).</t>
  </si>
  <si>
    <t>Distribution</t>
  </si>
  <si>
    <t>LARC ECS</t>
  </si>
  <si>
    <t>LARC LATIS</t>
  </si>
  <si>
    <t>This worksheet presents web activity by the top 20 Countries from NetInsight sorted by # of Visits.  The data comes from the combined EOSDIS data centers profile.</t>
  </si>
  <si>
    <t>Volume (GBs) By FY</t>
  </si>
  <si>
    <t xml:space="preserve"># Visits </t>
  </si>
  <si>
    <t># Views</t>
  </si>
  <si>
    <r>
      <t xml:space="preserve">EMS counts individual files as distinct products.  This is roughly equivalent to counting EOS granules, although in the case of some EOS instrument data, a granule may contain more than one file.  If so, the files are counted as individual products. </t>
    </r>
    <r>
      <rPr>
        <b/>
        <sz val="10"/>
        <rFont val="Arial"/>
        <family val="2"/>
      </rPr>
      <t xml:space="preserve"> </t>
    </r>
  </si>
  <si>
    <t>Visitors who view a web page during a specific time period who have accessed the system before.  If the visitor accesses the system for the first time ever within the time period and then accesses the system again during the specific time period, he/she would be counted as a repeat visitor.</t>
  </si>
  <si>
    <t>Stage 2</t>
  </si>
  <si>
    <t>Stage 3</t>
  </si>
  <si>
    <t>Total Archive (Peta Bytes)</t>
  </si>
  <si>
    <t>Ingest not tracked,
minor contributor</t>
  </si>
  <si>
    <t>Ingest not tracked, 
international data</t>
  </si>
  <si>
    <t>Report Term</t>
  </si>
  <si>
    <t>The primary source for the Data Metrics is EMS using the HTMLDB interface and SQL queries.</t>
  </si>
  <si>
    <t>All Visitors</t>
  </si>
  <si>
    <t>End User Distribution Products</t>
  </si>
  <si>
    <t>LARCLATIS</t>
  </si>
  <si>
    <t>EMS Term</t>
  </si>
  <si>
    <t>complete</t>
  </si>
  <si>
    <t>future</t>
  </si>
  <si>
    <t>GESDISC</t>
    <phoneticPr fontId="2" type="noConversion"/>
  </si>
  <si>
    <t>Total Volume (TBs)</t>
    <phoneticPr fontId="2" type="noConversion"/>
  </si>
  <si>
    <t>IP address</t>
  </si>
  <si>
    <t>IP + Browser</t>
  </si>
  <si>
    <t>Host IP Only</t>
  </si>
  <si>
    <t>Distinct Data User</t>
  </si>
  <si>
    <t>Distinct Web Visitor (1 min+)</t>
  </si>
  <si>
    <t>ITALY</t>
  </si>
  <si>
    <t>UNITED KINGDOM</t>
  </si>
  <si>
    <t>TAIWAN</t>
  </si>
  <si>
    <t>CANADA</t>
  </si>
  <si>
    <t>BRAZIL</t>
  </si>
  <si>
    <t>HONG KONG</t>
  </si>
  <si>
    <t>Visitors</t>
  </si>
  <si>
    <t>View</t>
  </si>
  <si>
    <t>FY02 Annual Report</t>
  </si>
  <si>
    <t>FY03 Annual Report</t>
  </si>
  <si>
    <t>EOSDIS web activity is collected via the EMS NetInsight tool, collecting selected metrics for each data center.</t>
  </si>
  <si>
    <t>Product Distribution Trend</t>
  </si>
  <si>
    <t>Volume Distribution Trend</t>
  </si>
  <si>
    <t>Web Trend</t>
  </si>
  <si>
    <t>LARCECS</t>
  </si>
  <si>
    <t>LPDAAC</t>
  </si>
  <si>
    <t>MODAPS</t>
  </si>
  <si>
    <t>NSIDC</t>
  </si>
  <si>
    <t>Repeat Data Users By Domain</t>
  </si>
  <si>
    <t>Users</t>
  </si>
  <si>
    <t>NSIDCECS only</t>
  </si>
  <si>
    <t>Notes</t>
  </si>
  <si>
    <t>Products</t>
  </si>
  <si>
    <t>ORNL</t>
  </si>
  <si>
    <t>SEDAC</t>
  </si>
  <si>
    <t>All distinct visitors viewing a web page during the report time period.</t>
  </si>
  <si>
    <t>Repeat Users</t>
  </si>
  <si>
    <t>Repeat Visitors</t>
  </si>
  <si>
    <t>Web Activity by Country</t>
  </si>
  <si>
    <t>Total Archive Size</t>
  </si>
  <si>
    <t>US Other</t>
  </si>
  <si>
    <t>FY07 Repeat Visitors 
(2 or more visits)</t>
  </si>
  <si>
    <t>Web Metrics</t>
  </si>
  <si>
    <t xml:space="preserve">The number of page views to a provider's web pages over the time period. </t>
  </si>
  <si>
    <t>EMS Web Visits</t>
  </si>
  <si>
    <t>The number of visits over the time period.</t>
  </si>
  <si>
    <t>Number of Products Delivered</t>
  </si>
  <si>
    <t xml:space="preserve"> </t>
  </si>
  <si>
    <t>OBPG*</t>
  </si>
  <si>
    <t>GESDISC V0</t>
  </si>
  <si>
    <t>Granule</t>
  </si>
  <si>
    <t xml:space="preserve">Unique Data Products </t>
  </si>
  <si>
    <t>Product</t>
  </si>
  <si>
    <t>LARC</t>
  </si>
  <si>
    <t>Foreign</t>
  </si>
  <si>
    <t>Unknown</t>
  </si>
  <si>
    <t>Distinct Visitors</t>
  </si>
  <si>
    <t>Average Archive Growth</t>
    <phoneticPr fontId="2" type="noConversion"/>
  </si>
  <si>
    <t>End User Average Distribution Volume</t>
    <phoneticPr fontId="2" type="noConversion"/>
  </si>
  <si>
    <t>Distinct Users of EOSDIS Data and Services</t>
  </si>
  <si>
    <t>FY06 Annual Report + Ocean Color web site (Terra, Aqua)</t>
  </si>
  <si>
    <t>GESDISC</t>
  </si>
  <si>
    <t>GHRC</t>
  </si>
  <si>
    <t xml:space="preserve"> EOSDIS Products (Millions)</t>
  </si>
  <si>
    <t>Products Distributed By FY (Millions)</t>
  </si>
  <si>
    <t>Products
 By FY</t>
  </si>
  <si>
    <t>Any identified and authorized user who requests data for the purposes of product generation.</t>
  </si>
  <si>
    <t>All Users</t>
  </si>
  <si>
    <t>Ingest</t>
  </si>
  <si>
    <t>Archive</t>
  </si>
  <si>
    <t>Data Users</t>
  </si>
  <si>
    <t>Web Activity by Data Center</t>
  </si>
  <si>
    <t xml:space="preserve">Web Activity </t>
  </si>
  <si>
    <t>Web Activity by Domain</t>
  </si>
  <si>
    <r>
      <t>OBPG</t>
    </r>
    <r>
      <rPr>
        <sz val="10"/>
        <color indexed="10"/>
        <rFont val="Arial"/>
        <family val="2"/>
      </rPr>
      <t>*</t>
    </r>
  </si>
  <si>
    <t>Total Volume (TBs)</t>
  </si>
  <si>
    <t>Total Repeat Data Users</t>
  </si>
  <si>
    <t>EMS as of 02/2009</t>
  </si>
  <si>
    <t>EMS as of 02/2009 + Ocean Color web site (Terra, Aqua)</t>
  </si>
  <si>
    <t>MODAPS/ LAADS</t>
  </si>
  <si>
    <t>ASDC</t>
  </si>
  <si>
    <t>Distinct Web
Visitor (1 min+)
(by Host IP)</t>
  </si>
  <si>
    <t>Dual Users
(Data and Web)</t>
  </si>
  <si>
    <t>% of Data Users using the web</t>
  </si>
  <si>
    <t>NA</t>
  </si>
  <si>
    <t># Visitors</t>
  </si>
  <si>
    <t># Hosts</t>
  </si>
  <si>
    <t>7-9</t>
  </si>
  <si>
    <t>10 - 14</t>
  </si>
  <si>
    <t>15 - 24</t>
  </si>
  <si>
    <t>25 - 49</t>
  </si>
  <si>
    <t>50 - 99</t>
  </si>
  <si>
    <t>100+</t>
  </si>
  <si>
    <t xml:space="preserve">Total </t>
  </si>
  <si>
    <t>Data Center</t>
  </si>
  <si>
    <t>LaTIS not included</t>
  </si>
  <si>
    <t>GES DISC</t>
  </si>
  <si>
    <t>LP DAAC</t>
  </si>
  <si>
    <t>PO.DAAC</t>
  </si>
  <si>
    <t>JAPAN</t>
  </si>
  <si>
    <t>SPAIN</t>
  </si>
  <si>
    <t>GERMANY</t>
  </si>
  <si>
    <t>AUSTRALIA</t>
  </si>
  <si>
    <t>BELGIUM</t>
  </si>
  <si>
    <t>POLAND</t>
  </si>
  <si>
    <t>NETHERLANDS</t>
  </si>
  <si>
    <t>System Overall</t>
  </si>
  <si>
    <t>Percent Visitors</t>
  </si>
  <si>
    <t>Visits</t>
  </si>
  <si>
    <t>Percent Visits</t>
  </si>
  <si>
    <t>Views</t>
  </si>
  <si>
    <t>Percent Views</t>
  </si>
  <si>
    <t>Domain</t>
  </si>
  <si>
    <t>Start</t>
  </si>
  <si>
    <t>NORWAY</t>
  </si>
  <si>
    <t>FINLAND</t>
  </si>
  <si>
    <t>GESDISC  ECS</t>
  </si>
  <si>
    <t>NSIDCV0</t>
  </si>
  <si>
    <t>PODAAC</t>
  </si>
  <si>
    <t>Products By Month</t>
  </si>
  <si>
    <t>Volume (GBs)           By Month</t>
  </si>
  <si>
    <t>CHINA</t>
  </si>
  <si>
    <t>FY96</t>
  </si>
  <si>
    <t>FY97</t>
  </si>
  <si>
    <t>FY98</t>
  </si>
  <si>
    <t>FY99</t>
  </si>
  <si>
    <t xml:space="preserve"> EOSDIS Volume (TBs)</t>
  </si>
  <si>
    <t>Distinct Data Users By Domain</t>
  </si>
  <si>
    <t>Total Volume (GBs)</t>
  </si>
  <si>
    <t>FY05 Annual Report + Ocean Color web site (Terra, Aqua)</t>
  </si>
  <si>
    <t>Products Distributed (Millions)</t>
    <phoneticPr fontId="2" type="noConversion"/>
  </si>
  <si>
    <t>FY05</t>
  </si>
  <si>
    <t>FY08 Repeat Visitors
 (2 or more visits)</t>
  </si>
  <si>
    <t>Total</t>
  </si>
  <si>
    <t>TBs</t>
  </si>
  <si>
    <t>Any individual defined by IP Address+browser that views a web page.  A visitor can also become a 'Data User' once data is requested.</t>
  </si>
  <si>
    <t xml:space="preserve">Total distinct users of data and services </t>
  </si>
  <si>
    <t>Total Users</t>
  </si>
  <si>
    <t>Metrics describing the ingest, archive and distribution of EOSDIS science data at EOSDIS Data Centers. This EOSDIS Annual Report presents data metrics from EOSDIS Data Centers. Most metrics can be found in the EMS HTMLDB interface (http://ops1.ems.eosdis.nasa.gov: 8000/pls/apex/f?p=111).  Metrics from other sources are noted in the report where applicable.</t>
  </si>
  <si>
    <t>FY00 Annual Report</t>
  </si>
  <si>
    <t>FY01 Annual Report</t>
  </si>
  <si>
    <t>This worksheet contains descriptions of the approach taken to produce the data sets in the worksheets. Specific queries are referenced by name.</t>
  </si>
  <si>
    <t>EMS Data File Term</t>
  </si>
  <si>
    <t>Definition</t>
  </si>
  <si>
    <t>EMS Web File Term</t>
  </si>
  <si>
    <t xml:space="preserve">Data User </t>
  </si>
  <si>
    <t>Visitor</t>
  </si>
  <si>
    <t>(include ancillary data)</t>
  </si>
  <si>
    <t>Visits, Views and Visitors by data center for visits greater than or equal to 1 min.</t>
  </si>
  <si>
    <t>The number of distinct (i.e., counted once) visitors to a provider's web sites during the time period.</t>
  </si>
  <si>
    <t>Data Metrics</t>
  </si>
  <si>
    <t>FY04 Annual Report + Ocean Color web site (Terra, Aqua)</t>
  </si>
  <si>
    <t>Any identified and authorized user who requests data for the purposes of quality assurance/testing.</t>
  </si>
  <si>
    <t>Production User</t>
  </si>
  <si>
    <t>Total Visitors</t>
  </si>
  <si>
    <t>Source of Data</t>
  </si>
  <si>
    <t>Total Distinct Data Users</t>
  </si>
  <si>
    <t>The number of distinct (i.e., counted once) users receiving data during the report period.</t>
  </si>
  <si>
    <t>The smallest unit of data inventoried and distributed to users; typically, a granule is a single data file, though some granules may include multiple files.</t>
    <phoneticPr fontId="2" type="noConversion"/>
  </si>
  <si>
    <t xml:space="preserve">EOSDIS web activity is measured by number of Visits made, the number of pages Viewed and the number of distinct Visitors.  The number of Hosts counts the distinct IP addresses of the Visitors. Repeat visitors is a count of those visitors who made at least two visits in the Fiscal Year.
Web metrics are presented for visits of one minute or greater.   Visits of at least one minute are considered to represent significant work accomplished, and many of the shorter visits are of less than a second.  
The counts are made for 1) each EOSDIS data center and summed, and 2) for the data centers (System Overall) as a whole.  </t>
    <phoneticPr fontId="2" type="noConversion"/>
  </si>
  <si>
    <t xml:space="preserve">Hit by a user during a session to a web page, excluding error hits and hits to user-defined files such as inline images (.JPG, .GIF, etc.), Java applets, and specific redirects or services provided by the data provider. </t>
  </si>
  <si>
    <t>Visit</t>
  </si>
  <si>
    <t>EMS Web Views</t>
  </si>
  <si>
    <t>Any individual defined by an IP Address who requests and receives data for purposes other than product generation and quality assurance/testing.</t>
  </si>
  <si>
    <t>QA/Test User</t>
  </si>
  <si>
    <t>FY06</t>
  </si>
  <si>
    <t>FY07</t>
  </si>
  <si>
    <t>FY08</t>
  </si>
  <si>
    <t>Country</t>
  </si>
  <si>
    <t>LPDAACV0</t>
  </si>
  <si>
    <t>Files (Millions)</t>
  </si>
  <si>
    <t>Files</t>
  </si>
  <si>
    <t>US GOV</t>
  </si>
  <si>
    <t>US EDU</t>
  </si>
  <si>
    <t>US COM</t>
  </si>
  <si>
    <t>US ORG</t>
  </si>
  <si>
    <t>Total Products (Millions)</t>
  </si>
  <si>
    <t>Distinct Data Users</t>
  </si>
  <si>
    <t>Data Provider</t>
  </si>
  <si>
    <t>Distinct Users</t>
  </si>
  <si>
    <t>Volume (GBs)</t>
  </si>
  <si>
    <t>Total GBs</t>
  </si>
  <si>
    <t>Total Products</t>
  </si>
  <si>
    <t>GESDISC ECS</t>
  </si>
  <si>
    <t>MODAPS /LAADS</t>
  </si>
  <si>
    <t>Volume By FY</t>
  </si>
  <si>
    <t>FRANCE</t>
  </si>
  <si>
    <t>Fiscal Year</t>
  </si>
  <si>
    <t>Total Volume Distributed</t>
  </si>
  <si>
    <t>EOSDIS element serving as a source of metrics information for describing the ingest, archive and distribution of EOSDIS science data; web activity metrics are also collected. For the EOSDIS annual reporting, metrics from individual data providers at a single site are combined (e.g., NSIDC = NSIDCECS + NSIDCV0).</t>
    <phoneticPr fontId="2" type="noConversion"/>
  </si>
  <si>
    <t>Introduction</t>
    <phoneticPr fontId="2" type="noConversion"/>
  </si>
  <si>
    <t>Summary</t>
    <phoneticPr fontId="2" type="noConversion"/>
  </si>
  <si>
    <t>MODIS/Aqua Aerosol 5-Min L2 Swath 10km</t>
  </si>
  <si>
    <t>TRMM 3B42 3-Hour 0.25deg x 0.25deg and Other-GPI Calibration Rainfall</t>
  </si>
  <si>
    <t>Products (Millions)</t>
    <phoneticPr fontId="2" type="noConversion"/>
  </si>
  <si>
    <t>FY2007</t>
  </si>
  <si>
    <t>FY2008</t>
  </si>
  <si>
    <t>Volume of Products Delivered</t>
  </si>
  <si>
    <t>MODIS/Terra Thermal Anomalies/Fire 5-Min L2 Swath 1km</t>
  </si>
  <si>
    <t>AIRS/Aqua FINAL Level 2 Products (Without HSB)</t>
  </si>
  <si>
    <t>Total Products Distributed</t>
  </si>
  <si>
    <t>CDDIS</t>
  </si>
  <si>
    <t>FY00</t>
  </si>
  <si>
    <t>FY01</t>
  </si>
  <si>
    <t>FY02</t>
  </si>
  <si>
    <t>FY03</t>
  </si>
  <si>
    <t>FY04</t>
  </si>
  <si>
    <t>Preface</t>
    <phoneticPr fontId="2" type="noConversion"/>
  </si>
  <si>
    <t>DMSP SSM/I Pathfinder Daily EASE-Grid Brightness Temperatures L3</t>
  </si>
  <si>
    <t>MODIS/Terra  L1A Geolocation = 1 km</t>
  </si>
  <si>
    <t>MODIS/Terra Level 3 8-Day Surface Reflectance - 500m</t>
  </si>
  <si>
    <t>AMRS-E/Aqua L2A Brightness Temperatures</t>
    <phoneticPr fontId="2" type="noConversion"/>
  </si>
  <si>
    <t>Top 20 countries</t>
    <phoneticPr fontId="2" type="noConversion"/>
  </si>
  <si>
    <t>Description</t>
    <phoneticPr fontId="2" type="noConversion"/>
  </si>
  <si>
    <t xml:space="preserve">MODIS/Terra Aerosol 5-Min L2 Swath 10km </t>
  </si>
  <si>
    <t>AIRS/Aqua  L1B infrared geolocated radiances</t>
  </si>
  <si>
    <t>MODIS/Aqua Thermal Anomalies/Fire 5-Min L2 Swath 1km</t>
  </si>
  <si>
    <t>Jason-1 Operational Sensor Data Record (OSDR)</t>
  </si>
  <si>
    <t>*Some products are inherently larger than other files in size and therefore may skew the results.</t>
  </si>
  <si>
    <t>Top 10 Products Distributed By Volume*</t>
    <phoneticPr fontId="2" type="noConversion"/>
  </si>
  <si>
    <t>Top 10 Products Distributed By Files**</t>
    <phoneticPr fontId="2" type="noConversion"/>
  </si>
  <si>
    <t>Top 20 Countries by Volume Distributed*</t>
    <phoneticPr fontId="2" type="noConversion"/>
  </si>
  <si>
    <t>Top 20 Countries by Products Distributed**</t>
    <phoneticPr fontId="2" type="noConversion"/>
  </si>
  <si>
    <t>** When counting # of Files, Metadata files are not included.</t>
    <phoneticPr fontId="2" type="noConversion"/>
  </si>
  <si>
    <t>FY2008 Top 10 Products Distributed By Volume*</t>
    <phoneticPr fontId="2" type="noConversion"/>
  </si>
  <si>
    <t>MODIS/Terra Surface Reflectance Daily L2G Global 250m SIN Grid</t>
  </si>
  <si>
    <t>MODIS/Terra Surface Reflectance 8-Day L3 Global 500m SIN Grid</t>
  </si>
  <si>
    <t>MODIS/Terra Surface Reflectance Daily L2G Global 500m SIN Grid</t>
    <phoneticPr fontId="2" type="noConversion"/>
  </si>
  <si>
    <t>MODIS/Terra Cloud Mask and Spectral Test Results 5-Min L2 Swath 250m and 1km</t>
    <phoneticPr fontId="2" type="noConversion"/>
  </si>
  <si>
    <t>TRMM Calibrated PR data</t>
  </si>
  <si>
    <r>
      <t>For "Repeat Visitors" run the</t>
    </r>
    <r>
      <rPr>
        <b/>
        <sz val="10"/>
        <rFont val="Arial"/>
        <family val="2"/>
      </rPr>
      <t xml:space="preserve"> Visitor Analysis</t>
    </r>
    <r>
      <rPr>
        <sz val="10"/>
        <rFont val="Arial"/>
        <family val="2"/>
      </rPr>
      <t xml:space="preserve">, </t>
    </r>
    <r>
      <rPr>
        <b/>
        <sz val="10"/>
        <rFont val="Arial"/>
        <family val="2"/>
      </rPr>
      <t>Visitor Retention</t>
    </r>
    <r>
      <rPr>
        <sz val="10"/>
        <rFont val="Arial"/>
        <family val="2"/>
      </rPr>
      <t xml:space="preserve"> report.  Adjust the </t>
    </r>
    <r>
      <rPr>
        <b/>
        <sz val="10"/>
        <rFont val="Arial"/>
        <family val="2"/>
      </rPr>
      <t>Visitor Duration</t>
    </r>
    <r>
      <rPr>
        <sz val="10"/>
        <rFont val="Arial"/>
        <family val="2"/>
      </rPr>
      <t xml:space="preserve"> filter to remove the two lowest visit durations.  Export the data to collect the histogram of the number of visitors by number of visits; NetInsight provides the number of visits groupings. 
</t>
    </r>
    <phoneticPr fontId="2" type="noConversion"/>
  </si>
  <si>
    <t>NSIDC-0032</t>
  </si>
  <si>
    <t>GBs</t>
    <phoneticPr fontId="2" type="noConversion"/>
  </si>
  <si>
    <t>MODIS/Terra Calibrated Radiances 5-Min L1B Swath 1km</t>
  </si>
  <si>
    <t>AIRS/Aqua  L1B infrared geolocated radian</t>
  </si>
  <si>
    <t>MODIS/Terra Calibrated Radiances 5-Min L1B Swath 500m</t>
  </si>
  <si>
    <t>MODIS/Terra Level 3 16-Day Vegetation Indices - 250m</t>
  </si>
  <si>
    <t>MODIS/Terra Calibrated Radiances 5-Min L1B Swath 250m</t>
  </si>
  <si>
    <t>MODIS/Aqua Calibrated Radiances 5-Min L1B Swath 1km</t>
  </si>
  <si>
    <t xml:space="preserve">Definitions for terms used in this report can be found on the Definitions worksheet. </t>
    <phoneticPr fontId="2" type="noConversion"/>
  </si>
  <si>
    <r>
      <t xml:space="preserve">
</t>
    </r>
    <r>
      <rPr>
        <sz val="36"/>
        <rFont val="Arial"/>
        <family val="2"/>
      </rPr>
      <t xml:space="preserve">
EOSDIS 
FY2009 
Annual Metrics Report</t>
    </r>
    <r>
      <rPr>
        <sz val="10"/>
        <rFont val="Arial"/>
        <family val="2"/>
      </rPr>
      <t xml:space="preserve">
</t>
    </r>
  </si>
  <si>
    <t>The Earth Sciences Data and Information System (ESDIS) Project (Code 423) is pleased to present the following report on metrics from across the Earth Observation System Data and Information System (EOSDIS). The 12 Data Centers of EOSDIS support different scientific disciplines and provide an individualized set of products and services to their science community and the public. Although discipline oriented, the data centers engage in common data management functions of ingest, archive and distribution, as well as describing their data and services on web sites.
Metrics are collected on a daily basis from each data center.  The ESDIS Project collects these metrics in a tool called the ESDIS Metrics System (EMS).  Data center analysts can view their detailed metrics to assess internal performance and trends.  The ESDIS project combines these metrics, not for comparisons between the data centers, but as a system level view of EOSDIS performance. This report provides snapshots of metrics as the combination of the individual data centers and from a purely system perspective.
The EOSDIS Annual Report for FY2009 (Oct. 1, 2008 – Sept. 30, 2009) presents a best effort to combine and present information from the collected metrics data.  Some data centers are in the process of developing their interfaces with the EMS and testing is not yet complete.  Therefore, some data centers do not yet deliver metrics data in all parameter categories – these will be added in future reports.
In keeping with previous years, and in order to support trend comparisons, the metrics data are presented on a fiscal year basis, not by calendar year. 
If you have any questions or comments please contact Jeanne Behnke at (301) 614-5326 or jeanne.behnke@nasa.gov or Kevin Murphy at (301) 614-5580 or kevin.j.murphy@nasa.gov.</t>
  </si>
  <si>
    <t>This report presents statistics on data metrics and web activity at the EOSDIS data centers during Fiscal Year 2009 (October 1, 2008 through September 30, 2009) from the Earth Science Data and Information System (ESDIS) Metrics System (EMS).</t>
  </si>
  <si>
    <t>The Product Distribution trend is calculated two ways:  1) using historical FY totals from previous FY annual reports, and 2) using only the data available in EMS (except that in both cases OBPG data is included for FY04 thru FY09 from the Ocean Color web site).
Approach 1 provides information back to FY96; Approach 2 provides values starting in FY00. Approach 2 is preferred in that it is based on the data in EMS and can be reproduced. Data for Approach 1 is not available for the years FY96 thru FY99 except as reported totals.  Unfortunately, the values from the two approaches for FY00 and FY01 are not compatible.  Approach 2 provides much lower values; therefore we cannot satisfactorily combine information across the two approaches.  For publication Approach 2 is used. Approach 1 is shown in this report to help understand previously reported trends. Future annual reports will be based on EMS only and not show the earlier, unreproducible data.
Query:  annual_products_by_fy (product trend)</t>
  </si>
  <si>
    <r>
      <t xml:space="preserve">In NetInsight, use the </t>
    </r>
    <r>
      <rPr>
        <b/>
        <sz val="10"/>
        <rFont val="Arial"/>
        <family val="2"/>
      </rPr>
      <t>Executive Dashboard</t>
    </r>
    <r>
      <rPr>
        <sz val="10"/>
        <rFont val="Arial"/>
        <family val="2"/>
      </rPr>
      <t xml:space="preserve"> to get the period (fiscal year) totals; adjust </t>
    </r>
    <r>
      <rPr>
        <b/>
        <sz val="10"/>
        <rFont val="Arial"/>
        <family val="2"/>
      </rPr>
      <t>Visit Duration</t>
    </r>
    <r>
      <rPr>
        <sz val="10"/>
        <rFont val="Arial"/>
        <family val="2"/>
      </rPr>
      <t xml:space="preserve"> filter for visits of one minute or more.
For count of "Hosts" use the</t>
    </r>
    <r>
      <rPr>
        <b/>
        <sz val="10"/>
        <rFont val="Arial"/>
        <family val="2"/>
      </rPr>
      <t xml:space="preserve"> Visitor Analysis</t>
    </r>
    <r>
      <rPr>
        <sz val="10"/>
        <rFont val="Arial"/>
        <family val="2"/>
      </rPr>
      <t xml:space="preserve">, </t>
    </r>
    <r>
      <rPr>
        <b/>
        <sz val="10"/>
        <rFont val="Arial"/>
        <family val="2"/>
      </rPr>
      <t>Host</t>
    </r>
    <r>
      <rPr>
        <sz val="10"/>
        <rFont val="Arial"/>
        <family val="2"/>
      </rPr>
      <t xml:space="preserve"> report -- capture total records.
For "Repeat Visitors" run the </t>
    </r>
    <r>
      <rPr>
        <b/>
        <sz val="10"/>
        <rFont val="Arial"/>
        <family val="2"/>
      </rPr>
      <t>Visitor Analysis</t>
    </r>
    <r>
      <rPr>
        <sz val="10"/>
        <rFont val="Arial"/>
        <family val="2"/>
      </rPr>
      <t xml:space="preserve">, </t>
    </r>
    <r>
      <rPr>
        <b/>
        <sz val="10"/>
        <rFont val="Arial"/>
        <family val="2"/>
      </rPr>
      <t>Visitor Retention</t>
    </r>
    <r>
      <rPr>
        <sz val="10"/>
        <rFont val="Arial"/>
        <family val="2"/>
      </rPr>
      <t xml:space="preserve"> report and count the visitors with 2 or more visits (this gives Repeat Visitors in the current Fiscal Year)
EOSDIS Data Centers not contributing web metrics in FY2009: OBPG (future)
</t>
    </r>
  </si>
  <si>
    <t xml:space="preserve"> (Oct. 1, 2008 to Sept. 30, 2009)</t>
  </si>
  <si>
    <t>2008-10</t>
  </si>
  <si>
    <t>2008-11</t>
  </si>
  <si>
    <t>2008-12</t>
  </si>
  <si>
    <t>2009-01</t>
  </si>
  <si>
    <t>2009-02</t>
  </si>
  <si>
    <t>2009-03</t>
  </si>
  <si>
    <t>2009-04</t>
  </si>
  <si>
    <t>2009-05</t>
  </si>
  <si>
    <t>2009-06</t>
  </si>
  <si>
    <t>2009-07</t>
  </si>
  <si>
    <t>2009-08</t>
  </si>
  <si>
    <t>2009-09</t>
  </si>
  <si>
    <t>LPDAAC / MRTWEB</t>
  </si>
  <si>
    <t>MODAPS / 
LAADS</t>
  </si>
  <si>
    <r>
      <t>OBPG</t>
    </r>
    <r>
      <rPr>
        <sz val="10"/>
        <rFont val="Arial"/>
        <family val="2"/>
      </rPr>
      <t>*</t>
    </r>
  </si>
  <si>
    <t>USA</t>
  </si>
  <si>
    <t>KOREA, SOUTH</t>
  </si>
  <si>
    <t>RUSSIA</t>
  </si>
  <si>
    <t>LUXEMBOURG</t>
  </si>
  <si>
    <t>MOD09GA</t>
  </si>
  <si>
    <t>MODIS/Terra Surface Reflectance Daily L2G Global 1km and 500m SIN Grid</t>
  </si>
  <si>
    <t>AMRS-E/Aqua L2A Brightness Temperatures</t>
  </si>
  <si>
    <t>MOD09GQ</t>
  </si>
  <si>
    <t>GNSS_DAILY_D</t>
  </si>
  <si>
    <t>GNSS Daily Compact Observation Data</t>
  </si>
  <si>
    <t>MODIS/Aqua Level 2 Aerosol</t>
  </si>
  <si>
    <t>GNSS_DAILY_O</t>
  </si>
  <si>
    <t>GNSS Daily Observation Data</t>
  </si>
  <si>
    <t>** Excluding metadata</t>
  </si>
  <si>
    <t>Files**</t>
  </si>
  <si>
    <t>Note:  OBPG users not included</t>
    <phoneticPr fontId="2" type="noConversion"/>
  </si>
  <si>
    <t>MODAPS /
LAADS</t>
  </si>
  <si>
    <t>Note:  OBPG users not included</t>
    <phoneticPr fontId="2" type="noConversion"/>
  </si>
  <si>
    <t>ARGENTINA</t>
  </si>
  <si>
    <t>CHILE</t>
  </si>
  <si>
    <t>UKRAINE</t>
  </si>
  <si>
    <t>UNKNOWN*</t>
  </si>
  <si>
    <t>* Many of these users (over 29,000) are the foreign users whose countries are unknown</t>
  </si>
  <si>
    <t>FY09</t>
  </si>
  <si>
    <t>MODAPS / LAADS</t>
  </si>
  <si>
    <t>EMS as of 11/2009 + Ocean Color web site (Terra, Aqua)</t>
  </si>
  <si>
    <t>Total Volume (TBs)</t>
    <phoneticPr fontId="2" type="noConversion"/>
  </si>
  <si>
    <t>FY2007 Top 10 Products Distributed By Volume*</t>
    <phoneticPr fontId="2" type="noConversion"/>
  </si>
  <si>
    <t>Product</t>
    <phoneticPr fontId="2" type="noConversion"/>
  </si>
  <si>
    <t>GBs</t>
    <phoneticPr fontId="2" type="noConversion"/>
  </si>
  <si>
    <t>Files</t>
    <phoneticPr fontId="2" type="noConversion"/>
  </si>
  <si>
    <t>TRMM Data</t>
    <phoneticPr fontId="2" type="noConversion"/>
  </si>
  <si>
    <t>MODIS/Aqua Calibrated Radiances 5-Min L1B Swath 250m</t>
    <phoneticPr fontId="2" type="noConversion"/>
  </si>
  <si>
    <t>FY2009 Top 10 Products Distributed By Volume*</t>
  </si>
  <si>
    <t>Description</t>
  </si>
  <si>
    <t>Rank</t>
  </si>
  <si>
    <t>Files</t>
    <phoneticPr fontId="2" type="noConversion"/>
  </si>
  <si>
    <t>GBs</t>
    <phoneticPr fontId="2" type="noConversion"/>
  </si>
  <si>
    <t>TRMM 3B42 3-Hour 0.25deg x 0.25deg and Other-GPI Calibration Rainfall</t>
    <phoneticPr fontId="2" type="noConversion"/>
  </si>
  <si>
    <t>MODIS/Aqua Aerosol, Cloud and Water Vapor Subset 5-Min L2 Swath 5km &amp; 10k</t>
    <phoneticPr fontId="2" type="noConversion"/>
  </si>
  <si>
    <t>PODAAC 167</t>
    <phoneticPr fontId="2" type="noConversion"/>
  </si>
  <si>
    <t>DMSP SSM/I Pathfinder Daily EASE-Grid Brightness Temperatures L3</t>
    <phoneticPr fontId="2" type="noConversion"/>
  </si>
  <si>
    <t>FY2008 Top 10 Products Distributed By #Files</t>
  </si>
  <si>
    <t>FY2009 Top 10 Products Distributed By #Files</t>
  </si>
  <si>
    <t>FY2007 Top 10 Products Distributed By #Files</t>
  </si>
  <si>
    <t>FY2007</t>
    <phoneticPr fontId="2" type="noConversion"/>
  </si>
  <si>
    <t>FY2008</t>
    <phoneticPr fontId="2" type="noConversion"/>
  </si>
  <si>
    <t>FY2009</t>
  </si>
  <si>
    <t xml:space="preserve">Ingest is the amount of data coming into a data center over a period of time and includes all product levels.  For this report, the data is presented as the amount of data entered into each data center during FY2009.  The sum of all data centers is the total ingest for EOSDIS. Only the major contributors (excluding LaTIS which is not available) are included in the count.  </t>
  </si>
  <si>
    <t>Daily Average</t>
  </si>
  <si>
    <t>2008-10-01 - 2009-09-30</t>
  </si>
  <si>
    <t>Data Ingested by Data Center</t>
  </si>
  <si>
    <t>Volume (TBs)</t>
  </si>
  <si>
    <t>Data Archived by Data Center</t>
    <phoneticPr fontId="1" type="noConversion"/>
  </si>
  <si>
    <t>include ANGe (LaTIS)</t>
  </si>
  <si>
    <t>(include data deleted from archive)</t>
    <phoneticPr fontId="1" type="noConversion"/>
  </si>
  <si>
    <t>Data Archived by Data Center</t>
  </si>
  <si>
    <t>The Total Archive Size describes the EOSDIS archive at the end of FY2009. This includes all data (including ancillary) but not data marked for deletion.</t>
  </si>
  <si>
    <t>include ANGe  (LaTIS)</t>
  </si>
  <si>
    <t>(exclude data deleted from archive)</t>
    <phoneticPr fontId="1" type="noConversion"/>
  </si>
  <si>
    <t>2000-01-01 - 2009-09-30</t>
  </si>
  <si>
    <t>Volume  (TBs)</t>
  </si>
  <si>
    <t>PO DAAC</t>
  </si>
  <si>
    <t>EOSDIS Web Visitors are characterized by the number of visits they make and how frequently they return. Visitors counted in the table below are those that stayed for one minute or more. Repeat Visitors are counted from the start of the Fiscal Year. Metrics data is collected per data center and summed for an EOSDIS total.</t>
    <phoneticPr fontId="1" type="noConversion"/>
  </si>
  <si>
    <t>FY2009 Web Visitors for Visits of one minute or more</t>
  </si>
  <si>
    <t># of Visits</t>
    <phoneticPr fontId="1" type="noConversion"/>
  </si>
  <si>
    <t xml:space="preserve">This worksheet presents web activity by the top 20 Domains sorted by # of Visitors. Domains are as defined by NetInsight. The data comes from the combined EOSDIS data centers profile.
</t>
    <phoneticPr fontId="1" type="noConversion"/>
  </si>
  <si>
    <t>Top 20 Domains For Visits &gt;= I Minute</t>
    <phoneticPr fontId="1" type="noConversion"/>
  </si>
  <si>
    <t xml:space="preserve">Unresolved </t>
  </si>
  <si>
    <t xml:space="preserve">Network (.net) </t>
  </si>
  <si>
    <t xml:space="preserve">Commercial (.com) </t>
  </si>
  <si>
    <t xml:space="preserve">United States Educational </t>
  </si>
  <si>
    <t xml:space="preserve">United States Government </t>
  </si>
  <si>
    <t xml:space="preserve">Canada </t>
  </si>
  <si>
    <t xml:space="preserve">Australia </t>
  </si>
  <si>
    <t xml:space="preserve">Japan </t>
  </si>
  <si>
    <t xml:space="preserve">United Kingdom </t>
  </si>
  <si>
    <t xml:space="preserve">United States </t>
  </si>
  <si>
    <t xml:space="preserve">India </t>
  </si>
  <si>
    <t xml:space="preserve">Organization (.org) </t>
  </si>
  <si>
    <t xml:space="preserve">Germany </t>
  </si>
  <si>
    <t xml:space="preserve">Brazil </t>
  </si>
  <si>
    <t xml:space="preserve">United States Military </t>
  </si>
  <si>
    <t xml:space="preserve">Italy </t>
  </si>
  <si>
    <t xml:space="preserve">France </t>
  </si>
  <si>
    <t xml:space="preserve">China </t>
  </si>
  <si>
    <t xml:space="preserve">Mexico </t>
  </si>
  <si>
    <t xml:space="preserve">Argentina </t>
  </si>
  <si>
    <t>FY2009 from All Data Centers (For visits &gt;= I min.)</t>
  </si>
  <si>
    <t xml:space="preserve">Great Britain </t>
  </si>
  <si>
    <t xml:space="preserve">Spain </t>
  </si>
  <si>
    <t xml:space="preserve">Netherlands </t>
  </si>
  <si>
    <t xml:space="preserve">Sweden </t>
  </si>
  <si>
    <t xml:space="preserve">Norway </t>
  </si>
  <si>
    <t xml:space="preserve">Russian Federation </t>
  </si>
  <si>
    <t xml:space="preserve">Korea, Republic of </t>
  </si>
  <si>
    <t xml:space="preserve">Ireland </t>
  </si>
  <si>
    <t xml:space="preserve">Finland </t>
  </si>
  <si>
    <t>Total Users is an estimate formed by combining the distinct Data Users and distinct Web Visitors, removing the overlap. The common element for these counts is the IP address (Host); therefore, the comparison is made without using the additional details provided by the Data User email address or the Web Visitor browser. Not being able to compare the users directly likely results in an undercount. Web Visitors included in the count are for those visitors with visits of one minute or longer.</t>
    <phoneticPr fontId="1" type="noConversion"/>
  </si>
  <si>
    <t xml:space="preserve"> Data Users Only</t>
    <phoneticPr fontId="1" type="noConversion"/>
  </si>
  <si>
    <t>Dates:  Oct 1, 2008 through Sep 30, 2009</t>
  </si>
  <si>
    <t>&gt; 910K</t>
  </si>
  <si>
    <r>
      <t>UNKNOWN</t>
    </r>
    <r>
      <rPr>
        <vertAlign val="superscript"/>
        <sz val="10"/>
        <rFont val="Arial"/>
        <family val="2"/>
      </rPr>
      <t>+</t>
    </r>
  </si>
  <si>
    <r>
      <t>UNKNOWN</t>
    </r>
    <r>
      <rPr>
        <vertAlign val="superscript"/>
        <sz val="10"/>
        <rFont val="Arial"/>
        <family val="2"/>
      </rPr>
      <t>+</t>
    </r>
    <r>
      <rPr>
        <sz val="10"/>
        <rFont val="Arial"/>
        <family val="2"/>
      </rPr>
      <t>:  not included (not a country)</t>
    </r>
  </si>
  <si>
    <t>Web metrics data for EOSDIS became available as of FY2007, Data for FY2007 is complete for 7 and FY2008 is complete for 8  of the 11 data centers providing metrics for FY2009. These web metrics are for visits of one minute or more.</t>
  </si>
  <si>
    <t>FY09 Repeat Visitors
 (2 or more visits)</t>
  </si>
  <si>
    <t>Data for FY2007, FY2008, &amp; FY 2009 are compared using the sums across data generated from inidividual data center profiles rather than the system level profile.  A system level profile for FY2007 was never created.</t>
  </si>
  <si>
    <t>1.8TB/day</t>
  </si>
  <si>
    <t>Volume Trend (TBs)</t>
  </si>
  <si>
    <t>*  Does not include product distribution where the destination could not be determined</t>
  </si>
  <si>
    <t>Product Distribution by Domain</t>
  </si>
  <si>
    <t>Unknown*</t>
  </si>
  <si>
    <t>* No user information is available for OBPG and its metrics</t>
  </si>
  <si>
    <t xml:space="preserve">This report contains tables and graphs of FY2009 statistics and comparisons to previous years.  Values for previous fiscal years are produced from EMS unless noted otherwise.  Summary tables, text, graphs, and more detailed statistics tables are also included. </t>
  </si>
  <si>
    <t>&gt; 4,000</t>
  </si>
  <si>
    <t xml:space="preserve">
Prepared By:
Hyo Duck Chang Adnet, Inc.
Brian Krupp Adnet, Inc.
Lalit Wanchoo Adnet, Inc.
December 2009</t>
  </si>
  <si>
    <t>Total archive size is calculated by counting all data volume added to the archive (less the data volume deleted) since the archive began.
Query:  fy09_annual_total_archive_summary</t>
  </si>
  <si>
    <t xml:space="preserve">Using HTMLDB for each data center, Distribution selection, By Host with Product tab, date range for FY2009, UserType = 5 Public, DPFileType = Science, Include Ancillary Data; extract the user host addresses, and resolve the list of hosts to a unique list.  
Using NetInsight, per data center, run the Visitor Analysis, Hosts report for the FY2009 date range.   Adjust the Visit Duration filter to remove the two lowest visit durations so that the values represent visitors for visits of one minute or more.  (Also, run the Visitor Analysis, Visitors report to get the list or count of visitors by host+browser.) 
Compare the set of data user host names and web visitor host names into a unique list to determine the how many host names apply to both systems and how many are distinct.  Sum the values across all data centers to get totals. 
For the Total User count, start with the Visitors+ Browsers (larger number), add the distinct data users, and add in the data users of data centers for which EMS is not yet collecting web metrics. 
</t>
  </si>
  <si>
    <t xml:space="preserve">Archive is calculated by counting all data added to the archive during the Fiscal Year (not adjusting for deletion) across all EOSDIS data providers. Archive data for MODAPS NRT were excluded. For ANGe, archive data provided by Lindsay parker on 11/23/2009 were used.
Query name:  fy09_annual_archive_summary 
from HTMLDB, Archive selection/By Provider tab, All Providers, Include Ancillary data, Include Data Deleted from Archive
</t>
  </si>
  <si>
    <t>Public-Science
User Trend</t>
  </si>
  <si>
    <t>Public-Science User Trend metrics show the numbers of distinct users for all user types for  FY07 -  FY09.
Query:
- fy09_users_by_type</t>
  </si>
  <si>
    <t>Web Trend metrics are determined in the same manner as the Web Activity by Data Center worksheet above, performed for  FY07 -  FY09. Insufficient web activity metrics exists for years before FY2007.</t>
  </si>
  <si>
    <t xml:space="preserve">  are included in "Unknown"</t>
  </si>
  <si>
    <t>EMS consists of a Data Metrics component and a Web Metrics component.  The Data Metrics component provides statistics on data ingest, archive and distribution plus data users profile information collected from Data Providers.  The Web Metrics component provides statistics on web site visits, views and visitors with a variety of related parameters.</t>
  </si>
  <si>
    <t>&gt; 1M</t>
  </si>
  <si>
    <t xml:space="preserve">Ingest is calculated from those data providers reporting Ingest (GES DISC,GHRC, LaRC (except for LaTIS), LP DAAC, MODAPS, NSIDC, PO.DAAC) combining across all of these data centers. CDDIS, ORNL and SEDAC do not ingest granules in the same manner as the other data centers. ASF data is received from international sources and not ingested as granules at EOSDIS. OBPG is not providing metrics to EMS.
Query:  fy09_annual_ingest_summary
from HTMLDB, Ingest selection/By Provider tab, All Providers, Inc Ancillary data 
</t>
  </si>
  <si>
    <t>ANGe*</t>
  </si>
  <si>
    <t>* ANGe archive metrics for FY2009, not available from EMS as of the date of this report, were supplied as 10,320.86 GB by email from ASDC.</t>
  </si>
  <si>
    <t>6.7 TB/day</t>
  </si>
  <si>
    <t xml:space="preserve">Distribution is calculated for both products (as files) and volumes successfully sent to Public users, per data center and summed across data centers.  A set of filters is defined to account for anomalies in the data.  The distribution data is also presented by domain and country receiving the data. Top 20 countries and top 10 products are also identified.  To correct inconsistent country names included in the EMS data, visual basic scripts were used. Due to serious performance issues in Oracle and OPS1, a subset of the "distdailysummary" table was created and used for the FY09 report. 
Special Note: In December 2008  a user from USGS downloaded about 23.4 TB of ALOS Level-1 PALSAR data. Davin Simmons of ASF estimated that actual volume should have been 7-8 TB instead of 23.4 TB since the users downloaded the same files over and over (emails dated 1/8/09 and 1/12/09). In this report, the total download volume was assumed to be 7.5 TB and manual adjustments were made. The number of the products was also manually adjusted assuming that it was proportional to the distribution volume.
Subsetted Oracle Table: 
- HDC_User_FY09
Filters:  
- incorrectly mapped users
- exclude Calipso products    
- exclude Metadata products for product counts 
- exclude MODAPS NRT data         
Query: 
- fy09_annual_products_by_month
- fy09_annual_volume_by_month
- fy09_annual_products_by_domain
- fy09_annual_volume_by_domain
- fy09_annual_country_by_product
- fy09_annual_country_by_volume
- fy09_annual_top_products_by_product
- fy09_annual_top_products_by_volume
- fy09_annual_distinct_products
- correct_country_name (Visual Basic Scripts)
- fy09_create_hdc_user_table (Oracle SQL used to create HDC_user_FY09)
</t>
  </si>
  <si>
    <t>Not Available</t>
  </si>
  <si>
    <t xml:space="preserve">At the time of this report the combined profile is incomplete; it does not include SEDAC web data and has a few omitted servers in other data center profiles. </t>
  </si>
  <si>
    <t>To minimize the undercount, the final Total Users value includes the total Web Visitors (IP address plus browser), plus the distinct Data Users (counted by IP Address).</t>
  </si>
  <si>
    <r>
      <t>Unique Data Sets:</t>
    </r>
    <r>
      <rPr>
        <sz val="10"/>
        <rFont val="Arial"/>
        <family val="2"/>
      </rPr>
      <t xml:space="preserve"> Total number of unique data sets distributed in the fiscal year. 
</t>
    </r>
    <r>
      <rPr>
        <b/>
        <sz val="10"/>
        <rFont val="Arial"/>
        <family val="2"/>
      </rPr>
      <t>Distinct Users of EOSDIS Data and Services</t>
    </r>
    <r>
      <rPr>
        <sz val="10"/>
        <rFont val="Arial"/>
        <family val="2"/>
      </rPr>
      <t xml:space="preserve">: Total unique users across EOSDIS Data Users and Web Visitors, per data center and summed
</t>
    </r>
    <r>
      <rPr>
        <b/>
        <sz val="10"/>
        <rFont val="Arial"/>
        <family val="2"/>
      </rPr>
      <t>Web Site Visits:</t>
    </r>
    <r>
      <rPr>
        <sz val="10"/>
        <rFont val="Arial"/>
        <family val="2"/>
      </rPr>
      <t xml:space="preserve"> Sum of web visits for data centers where a visit represents a user session not broken by more than 30 minutes and a duration of at least one minute
</t>
    </r>
    <r>
      <rPr>
        <b/>
        <sz val="10"/>
        <rFont val="Arial"/>
        <family val="2"/>
      </rPr>
      <t>Average Archive Growth:</t>
    </r>
    <r>
      <rPr>
        <sz val="10"/>
        <rFont val="Arial"/>
        <family val="2"/>
      </rPr>
      <t xml:space="preserve">  Sum across reporting data centers of the data volume added to the individual archives divided by the days in the year
</t>
    </r>
    <r>
      <rPr>
        <b/>
        <sz val="10"/>
        <rFont val="Arial"/>
        <family val="2"/>
      </rPr>
      <t xml:space="preserve">Total Archive Volume: </t>
    </r>
    <r>
      <rPr>
        <sz val="10"/>
        <rFont val="Arial"/>
        <family val="2"/>
      </rPr>
      <t xml:space="preserve">Sum across reporting data centers of the data volumes in the archive as of end of the fiscal year
</t>
    </r>
    <r>
      <rPr>
        <b/>
        <sz val="10"/>
        <rFont val="Arial"/>
        <family val="2"/>
      </rPr>
      <t>End User Distribution Products:</t>
    </r>
    <r>
      <rPr>
        <sz val="10"/>
        <rFont val="Arial"/>
        <family val="2"/>
      </rPr>
      <t xml:space="preserve"> Total number of products distributed from all reporting data centers
</t>
    </r>
    <r>
      <rPr>
        <b/>
        <sz val="10"/>
        <rFont val="Arial"/>
        <family val="2"/>
      </rPr>
      <t>End User Average Distribution Volume:</t>
    </r>
    <r>
      <rPr>
        <sz val="10"/>
        <rFont val="Arial"/>
        <family val="2"/>
      </rPr>
      <t xml:space="preserve">  Sum across reporting data centers of the data volume distributed for the fiscal year divided by the days in the year</t>
    </r>
  </si>
  <si>
    <t>Data products are counted as the distinct EOSDIS products successfully distributed during the FY to Public users across all data centers (in EMS HTMLDB); not counting non-EOSDIS products (CAL%) or non-EOSDIS data providers. Product ID and algorithm version number were used to identify unique data sets. A product having two different version numbers was considered two unique data sets.
Query name: fy09_annual_distinct_products_with-version</t>
  </si>
  <si>
    <t>Archive is the amount of data added to the archive over a period of time and includes all products levels.  SEDAC values represent very small amounts of data and are not counted. OBPG and CDDIS data are not available at this time. LaTIS metrics are being incorporated into ANGe at ASDC, since ANGe metrics are not available from EMS the ANGe archive data is included as a special calculation received from ASDC.</t>
  </si>
  <si>
    <t>Data Users presents the number of Public users who received data products. Repeat users are those users who received data more than once in the FY. Data users are presented by data center and by domain (the affiliation of the user based on IP address and country). For repeat users, an intermediate Oracle table was used. Users for MODAPS NRT were exclued.  
Intermediate Oracle Table:
- BKrupp_User_Q1R
Filters:  
- incorrectly mapped users
- exclude Calipso products
- exclude MODAPS NRT users         
Query:  
- fy09_annual_users_by_domain
- fy09_annual_repeat_users_by_domain</t>
  </si>
  <si>
    <t>1996-01-01 - 2009-09-30</t>
  </si>
  <si>
    <t>4.2 PB</t>
  </si>
  <si>
    <t xml:space="preserve">MODIS/Terra Surface Reflectance Daily L2G Global 1KM and 500M SIN Grid </t>
  </si>
  <si>
    <t>MODAPS 
/LAADS</t>
  </si>
  <si>
    <t>&gt; 254M</t>
  </si>
  <si>
    <t>GNSS_IGSTROP</t>
  </si>
  <si>
    <t>GNSS Final Troposphere Zenith Path Delay Product</t>
  </si>
  <si>
    <t xml:space="preserve">MODIS/Terra Aerosol 5-MIN L2 Swath 10KM </t>
  </si>
  <si>
    <t>SOUTH AFRICA</t>
  </si>
  <si>
    <t>Distribution
(Applicable to CDDIS Only)</t>
  </si>
  <si>
    <t xml:space="preserve">The CDDIS file counts were extremely high due to the distribution of the data products of which temporal resolution is less than 24 hours. In this report,  their file counts were converted to daily counts. There are three types of products of which file counts were converted to the daily counts: subdaily, hourly, and high rate. The conversion procedures are as follows:
1. For each product, obtain the number of files distributed to one IP Host for a given day 
2. For subdaily, hourly and high rate products, compute the daily file counts using the formulae,
   a. For subdaily products, converted  # of files = original # of files divided by 2 (if 1 to 2 files were distributed to one user, it was counted as 1 converted file)
   b. For hourly products, converted  # of files = original # of files divided by 24 (if 1 to 24 files were distributed to one user, it was counted as 1 converted file). 
   c. For high rate products, converted  # of files = original # of files divided by 96 (if 1 to 96 files were distributed to one user, it was counted as 1 converted file)
3. Sum up the converted # of files over a year
Query: 
- fy09_annual_CDDIS_products_by_month
- fy09_annual_CDDIS_products_by_domain
</t>
  </si>
  <si>
    <t>Distribution to Foreign Countries</t>
  </si>
  <si>
    <t># of Users</t>
  </si>
  <si>
    <t>Vol (TBs)</t>
  </si>
  <si>
    <t>Canada</t>
  </si>
  <si>
    <t>China</t>
  </si>
  <si>
    <t>Japan</t>
  </si>
  <si>
    <t># of Products (1000s)</t>
  </si>
  <si>
    <t>1. EU includes 27 European Union member countries</t>
  </si>
  <si>
    <t>2. China includes only People's Republic of China and does not include Taiwan</t>
  </si>
  <si>
    <t>Foreign Country</t>
  </si>
  <si>
    <t>EU</t>
  </si>
  <si>
    <t>Other</t>
  </si>
</sst>
</file>

<file path=xl/styles.xml><?xml version="1.0" encoding="utf-8"?>
<styleSheet xmlns="http://schemas.openxmlformats.org/spreadsheetml/2006/main">
  <numFmts count="7">
    <numFmt numFmtId="164" formatCode="0.000"/>
    <numFmt numFmtId="165" formatCode="[$-409]mmm\-yy;@"/>
    <numFmt numFmtId="166" formatCode="#,##0.0"/>
    <numFmt numFmtId="167" formatCode="0.0%"/>
    <numFmt numFmtId="168" formatCode="#,##0.000000"/>
    <numFmt numFmtId="169" formatCode="0.000000000000"/>
    <numFmt numFmtId="170" formatCode="0.0"/>
  </numFmts>
  <fonts count="52">
    <font>
      <sz val="10"/>
      <name val="Arial"/>
    </font>
    <font>
      <sz val="10"/>
      <name val="Arial"/>
      <family val="2"/>
    </font>
    <font>
      <sz val="8"/>
      <name val="Arial"/>
      <family val="2"/>
    </font>
    <font>
      <b/>
      <sz val="14"/>
      <name val="Arial"/>
      <family val="2"/>
    </font>
    <font>
      <b/>
      <sz val="10"/>
      <name val="Arial"/>
      <family val="2"/>
    </font>
    <font>
      <sz val="10"/>
      <name val="Arial"/>
      <family val="2"/>
    </font>
    <font>
      <sz val="10"/>
      <color indexed="10"/>
      <name val="Arial"/>
      <family val="2"/>
    </font>
    <font>
      <sz val="10"/>
      <name val="Times New Roman"/>
      <family val="1"/>
    </font>
    <font>
      <sz val="12"/>
      <name val="Times New Roman"/>
      <family val="1"/>
    </font>
    <font>
      <b/>
      <sz val="9"/>
      <name val="Arial"/>
      <family val="2"/>
    </font>
    <font>
      <b/>
      <sz val="10"/>
      <name val="Arial"/>
      <family val="2"/>
    </font>
    <font>
      <sz val="10"/>
      <color indexed="61"/>
      <name val="Arial"/>
      <family val="2"/>
    </font>
    <font>
      <sz val="10"/>
      <name val="Arial"/>
      <family val="2"/>
    </font>
    <font>
      <sz val="10"/>
      <name val="Arial"/>
      <family val="2"/>
    </font>
    <font>
      <strike/>
      <sz val="10"/>
      <name val="Arial"/>
      <family val="2"/>
    </font>
    <font>
      <u/>
      <sz val="14"/>
      <name val="Arial"/>
      <family val="2"/>
    </font>
    <font>
      <sz val="10"/>
      <name val="Arial"/>
      <family val="2"/>
    </font>
    <font>
      <sz val="10"/>
      <name val="Arial"/>
      <family val="2"/>
    </font>
    <font>
      <sz val="10"/>
      <name val="Arial"/>
      <family val="2"/>
    </font>
    <font>
      <sz val="10"/>
      <name val="Arial"/>
      <family val="2"/>
    </font>
    <font>
      <b/>
      <sz val="10"/>
      <color indexed="57"/>
      <name val="Arial"/>
      <family val="2"/>
    </font>
    <font>
      <b/>
      <sz val="10"/>
      <name val="Arial"/>
      <family val="2"/>
    </font>
    <font>
      <sz val="10"/>
      <name val="Arial"/>
      <family val="2"/>
    </font>
    <font>
      <sz val="12"/>
      <name val="Arial"/>
      <family val="2"/>
    </font>
    <font>
      <b/>
      <sz val="10"/>
      <name val="Arial Unicode MS"/>
      <family val="2"/>
    </font>
    <font>
      <sz val="10"/>
      <name val="Arial Unicode MS"/>
      <family val="2"/>
    </font>
    <font>
      <sz val="10"/>
      <name val="Calibri"/>
      <family val="2"/>
    </font>
    <font>
      <b/>
      <sz val="20"/>
      <name val="Arial"/>
      <family val="2"/>
    </font>
    <font>
      <sz val="20"/>
      <name val="Arial"/>
      <family val="2"/>
    </font>
    <font>
      <sz val="24"/>
      <name val="Arial"/>
      <family val="2"/>
    </font>
    <font>
      <b/>
      <sz val="24"/>
      <name val="Arial"/>
      <family val="2"/>
    </font>
    <font>
      <sz val="36"/>
      <name val="Arial"/>
      <family val="2"/>
    </font>
    <font>
      <sz val="10"/>
      <color indexed="8"/>
      <name val="Arial"/>
      <family val="2"/>
    </font>
    <font>
      <sz val="10"/>
      <name val="Arial"/>
      <family val="2"/>
    </font>
    <font>
      <b/>
      <sz val="12"/>
      <name val="Arial"/>
      <family val="2"/>
    </font>
    <font>
      <sz val="12"/>
      <name val="Arial"/>
      <family val="2"/>
    </font>
    <font>
      <sz val="10"/>
      <name val="Cambria"/>
      <family val="1"/>
    </font>
    <font>
      <b/>
      <sz val="8"/>
      <color rgb="FF3F863F"/>
      <name val="Arial"/>
      <family val="2"/>
    </font>
    <font>
      <sz val="8"/>
      <name val="Arial"/>
      <family val="2"/>
    </font>
    <font>
      <b/>
      <sz val="10"/>
      <name val="Cambria"/>
      <family val="1"/>
    </font>
    <font>
      <b/>
      <sz val="10"/>
      <name val="Arial"/>
      <family val="2"/>
    </font>
    <font>
      <sz val="10"/>
      <color rgb="FFFF0000"/>
      <name val="Arial"/>
      <family val="2"/>
    </font>
    <font>
      <strike/>
      <sz val="10"/>
      <color rgb="FFFF0000"/>
      <name val="Arial"/>
      <family val="2"/>
    </font>
    <font>
      <sz val="10"/>
      <color indexed="12"/>
      <name val="Arial"/>
      <family val="2"/>
    </font>
    <font>
      <sz val="10"/>
      <color indexed="8"/>
      <name val="Arial"/>
      <family val="2"/>
    </font>
    <font>
      <sz val="12"/>
      <color indexed="21"/>
      <name val="Arial"/>
      <family val="2"/>
    </font>
    <font>
      <sz val="10"/>
      <color theme="1"/>
      <name val="Arial"/>
      <family val="2"/>
    </font>
    <font>
      <b/>
      <sz val="14"/>
      <name val="Arial"/>
      <family val="2"/>
    </font>
    <font>
      <sz val="11"/>
      <color theme="1"/>
      <name val="Times New Roman"/>
      <family val="1"/>
    </font>
    <font>
      <b/>
      <sz val="11"/>
      <color theme="1"/>
      <name val="Calibri"/>
      <family val="2"/>
      <scheme val="minor"/>
    </font>
    <font>
      <vertAlign val="superscript"/>
      <sz val="10"/>
      <name val="Arial"/>
      <family val="2"/>
    </font>
    <font>
      <sz val="10"/>
      <color indexed="21"/>
      <name val="Arial"/>
      <family val="2"/>
    </font>
  </fonts>
  <fills count="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ck">
        <color indexed="8"/>
      </left>
      <right style="medium">
        <color indexed="8"/>
      </right>
      <top/>
      <bottom style="medium">
        <color indexed="8"/>
      </bottom>
      <diagonal/>
    </border>
    <border>
      <left style="medium">
        <color indexed="8"/>
      </left>
      <right style="thick">
        <color indexed="8"/>
      </right>
      <top/>
      <bottom style="medium">
        <color indexed="8"/>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541">
    <xf numFmtId="0" fontId="0" fillId="0" borderId="0" xfId="0"/>
    <xf numFmtId="0" fontId="0" fillId="0" borderId="0" xfId="0" applyAlignment="1">
      <alignment horizontal="center"/>
    </xf>
    <xf numFmtId="0" fontId="0" fillId="0" borderId="1" xfId="0" applyBorder="1"/>
    <xf numFmtId="4" fontId="0" fillId="0" borderId="1" xfId="0" applyNumberFormat="1" applyBorder="1"/>
    <xf numFmtId="0" fontId="0" fillId="0" borderId="0" xfId="0" applyAlignment="1">
      <alignment horizontal="right"/>
    </xf>
    <xf numFmtId="4" fontId="0" fillId="0" borderId="0" xfId="0" applyNumberFormat="1"/>
    <xf numFmtId="3" fontId="0" fillId="0" borderId="0" xfId="0" applyNumberFormat="1"/>
    <xf numFmtId="0" fontId="4" fillId="0" borderId="0" xfId="0" applyFont="1"/>
    <xf numFmtId="0" fontId="0" fillId="0" borderId="1" xfId="0" applyBorder="1" applyAlignment="1">
      <alignment wrapText="1"/>
    </xf>
    <xf numFmtId="3" fontId="0" fillId="0" borderId="1" xfId="0" applyNumberFormat="1" applyBorder="1"/>
    <xf numFmtId="0" fontId="9" fillId="0" borderId="0" xfId="0" applyFont="1" applyAlignment="1">
      <alignment horizontal="center" wrapText="1"/>
    </xf>
    <xf numFmtId="0" fontId="5" fillId="0" borderId="0" xfId="0" applyFont="1"/>
    <xf numFmtId="0" fontId="5" fillId="0" borderId="1" xfId="0" applyFont="1" applyBorder="1"/>
    <xf numFmtId="3" fontId="0" fillId="0" borderId="0" xfId="0" applyNumberFormat="1" applyBorder="1"/>
    <xf numFmtId="0" fontId="0" fillId="0" borderId="0" xfId="0" applyBorder="1"/>
    <xf numFmtId="165" fontId="0" fillId="0" borderId="0" xfId="0" applyNumberFormat="1"/>
    <xf numFmtId="166" fontId="0" fillId="0" borderId="0" xfId="0" applyNumberFormat="1"/>
    <xf numFmtId="0" fontId="0" fillId="0" borderId="1" xfId="0" applyFill="1" applyBorder="1"/>
    <xf numFmtId="4" fontId="0" fillId="0" borderId="1" xfId="0" applyNumberFormat="1" applyFill="1" applyBorder="1"/>
    <xf numFmtId="0" fontId="0" fillId="0" borderId="0" xfId="0" applyFill="1"/>
    <xf numFmtId="0" fontId="6" fillId="0" borderId="0" xfId="0" applyFont="1" applyBorder="1"/>
    <xf numFmtId="4" fontId="6" fillId="0" borderId="0" xfId="0" applyNumberFormat="1" applyFont="1" applyBorder="1"/>
    <xf numFmtId="0" fontId="0" fillId="0" borderId="0" xfId="0" applyAlignment="1">
      <alignment wrapText="1"/>
    </xf>
    <xf numFmtId="0" fontId="1" fillId="0" borderId="0" xfId="0" applyFont="1"/>
    <xf numFmtId="0" fontId="0" fillId="0" borderId="1" xfId="0" applyBorder="1" applyAlignment="1">
      <alignment horizontal="center" wrapText="1"/>
    </xf>
    <xf numFmtId="3" fontId="0" fillId="0" borderId="1" xfId="0" applyNumberFormat="1" applyBorder="1" applyAlignment="1">
      <alignment horizontal="center" wrapText="1"/>
    </xf>
    <xf numFmtId="0" fontId="11" fillId="0" borderId="0" xfId="0" applyFont="1"/>
    <xf numFmtId="0" fontId="10" fillId="0" borderId="0" xfId="0" applyFont="1" applyBorder="1" applyAlignment="1">
      <alignment horizontal="center"/>
    </xf>
    <xf numFmtId="0" fontId="1" fillId="0" borderId="1" xfId="0" applyFont="1" applyBorder="1" applyAlignment="1">
      <alignment horizontal="center"/>
    </xf>
    <xf numFmtId="4" fontId="1" fillId="0" borderId="1" xfId="0" applyNumberFormat="1" applyFont="1" applyBorder="1"/>
    <xf numFmtId="0" fontId="12" fillId="0" borderId="0" xfId="0" applyFont="1"/>
    <xf numFmtId="0" fontId="1" fillId="0" borderId="1" xfId="0" applyFont="1" applyBorder="1"/>
    <xf numFmtId="3" fontId="1" fillId="0" borderId="1" xfId="0" applyNumberFormat="1" applyFont="1" applyBorder="1"/>
    <xf numFmtId="0" fontId="1" fillId="0" borderId="1" xfId="0" applyFont="1" applyBorder="1" applyAlignment="1">
      <alignment horizontal="center" wrapText="1"/>
    </xf>
    <xf numFmtId="3" fontId="1" fillId="0" borderId="1" xfId="0" applyNumberFormat="1" applyFont="1" applyBorder="1" applyAlignment="1">
      <alignment horizontal="right"/>
    </xf>
    <xf numFmtId="0" fontId="5" fillId="0" borderId="0" xfId="0" applyFont="1" applyBorder="1"/>
    <xf numFmtId="3" fontId="1" fillId="0" borderId="0" xfId="0" applyNumberFormat="1" applyFont="1" applyFill="1" applyBorder="1"/>
    <xf numFmtId="0" fontId="0" fillId="0" borderId="1" xfId="0" applyFill="1" applyBorder="1" applyAlignment="1">
      <alignment wrapText="1"/>
    </xf>
    <xf numFmtId="3" fontId="1" fillId="0" borderId="0" xfId="0" applyNumberFormat="1" applyFont="1"/>
    <xf numFmtId="3" fontId="1" fillId="0" borderId="1" xfId="0" applyNumberFormat="1" applyFont="1" applyFill="1" applyBorder="1"/>
    <xf numFmtId="0" fontId="14" fillId="0" borderId="0" xfId="0" applyFont="1"/>
    <xf numFmtId="0" fontId="6" fillId="0" borderId="0" xfId="0" applyFont="1"/>
    <xf numFmtId="0" fontId="0" fillId="0" borderId="0" xfId="0" applyBorder="1" applyAlignment="1">
      <alignment horizontal="right"/>
    </xf>
    <xf numFmtId="0" fontId="0" fillId="0" borderId="1" xfId="0" applyBorder="1" applyAlignment="1">
      <alignment horizontal="center"/>
    </xf>
    <xf numFmtId="49" fontId="8" fillId="0" borderId="0" xfId="0" applyNumberFormat="1" applyFont="1" applyFill="1"/>
    <xf numFmtId="4" fontId="0" fillId="0" borderId="0" xfId="0" applyNumberFormat="1" applyAlignment="1">
      <alignment horizontal="center"/>
    </xf>
    <xf numFmtId="4" fontId="0" fillId="0" borderId="0" xfId="0" applyNumberFormat="1" applyFill="1" applyAlignment="1">
      <alignment horizontal="center"/>
    </xf>
    <xf numFmtId="0" fontId="1" fillId="0" borderId="0" xfId="0" applyFont="1" applyAlignment="1">
      <alignment horizontal="left" vertical="top" wrapText="1"/>
    </xf>
    <xf numFmtId="0" fontId="0" fillId="0" borderId="0" xfId="0" applyFill="1" applyBorder="1" applyAlignment="1">
      <alignment horizontal="right"/>
    </xf>
    <xf numFmtId="4" fontId="1" fillId="0" borderId="0" xfId="0" applyNumberFormat="1" applyFont="1" applyBorder="1"/>
    <xf numFmtId="0" fontId="1" fillId="0" borderId="0" xfId="0" applyFont="1" applyFill="1" applyBorder="1"/>
    <xf numFmtId="4" fontId="1" fillId="0" borderId="1" xfId="0" applyNumberFormat="1" applyFont="1" applyBorder="1" applyAlignment="1">
      <alignment horizontal="right"/>
    </xf>
    <xf numFmtId="0" fontId="0" fillId="0" borderId="0" xfId="0" applyBorder="1" applyAlignment="1">
      <alignment wrapText="1"/>
    </xf>
    <xf numFmtId="0" fontId="1" fillId="0" borderId="0" xfId="0" applyFont="1" applyBorder="1"/>
    <xf numFmtId="0" fontId="12" fillId="0" borderId="0" xfId="0" applyFont="1" applyBorder="1"/>
    <xf numFmtId="4" fontId="0" fillId="0" borderId="0" xfId="0" applyNumberFormat="1" applyBorder="1"/>
    <xf numFmtId="0" fontId="13" fillId="0" borderId="0" xfId="0" applyFont="1" applyBorder="1"/>
    <xf numFmtId="0" fontId="1" fillId="0" borderId="1" xfId="0" applyFont="1" applyBorder="1" applyAlignment="1">
      <alignment wrapText="1"/>
    </xf>
    <xf numFmtId="0" fontId="5" fillId="0" borderId="0" xfId="0" applyFont="1" applyBorder="1" applyAlignment="1">
      <alignment horizontal="right"/>
    </xf>
    <xf numFmtId="4" fontId="0" fillId="0" borderId="0" xfId="0" applyNumberFormat="1" applyFill="1" applyBorder="1"/>
    <xf numFmtId="0" fontId="9" fillId="0" borderId="0" xfId="0" applyFont="1" applyBorder="1" applyAlignment="1">
      <alignment horizontal="center" wrapText="1"/>
    </xf>
    <xf numFmtId="0" fontId="16" fillId="0" borderId="0" xfId="0" applyFont="1" applyBorder="1"/>
    <xf numFmtId="0" fontId="6" fillId="0" borderId="0" xfId="0" applyFont="1" applyAlignment="1">
      <alignment wrapText="1"/>
    </xf>
    <xf numFmtId="166" fontId="6" fillId="0" borderId="0" xfId="0" applyNumberFormat="1" applyFont="1"/>
    <xf numFmtId="3" fontId="0" fillId="0" borderId="0" xfId="0" applyNumberFormat="1" applyBorder="1" applyAlignment="1">
      <alignment wrapText="1"/>
    </xf>
    <xf numFmtId="4" fontId="0" fillId="0" borderId="0" xfId="0" applyNumberFormat="1" applyBorder="1" applyAlignment="1">
      <alignment horizontal="center"/>
    </xf>
    <xf numFmtId="0" fontId="0" fillId="0" borderId="0" xfId="0" applyFill="1" applyBorder="1" applyAlignment="1">
      <alignment wrapText="1"/>
    </xf>
    <xf numFmtId="0" fontId="0" fillId="0" borderId="0" xfId="0" applyBorder="1" applyAlignment="1">
      <alignment horizontal="center" wrapText="1"/>
    </xf>
    <xf numFmtId="3" fontId="14" fillId="0" borderId="0" xfId="0" applyNumberFormat="1" applyFont="1" applyFill="1" applyBorder="1"/>
    <xf numFmtId="0" fontId="0" fillId="0" borderId="1" xfId="0" applyFill="1" applyBorder="1" applyAlignment="1">
      <alignment horizontal="center" wrapText="1"/>
    </xf>
    <xf numFmtId="3" fontId="0" fillId="0" borderId="1" xfId="0" applyNumberFormat="1" applyBorder="1" applyAlignment="1">
      <alignment wrapText="1"/>
    </xf>
    <xf numFmtId="0" fontId="16" fillId="0" borderId="0" xfId="0" applyFont="1" applyBorder="1" applyAlignment="1"/>
    <xf numFmtId="0" fontId="12" fillId="0" borderId="0" xfId="0" applyFont="1" applyBorder="1" applyAlignment="1"/>
    <xf numFmtId="0" fontId="5" fillId="0" borderId="0" xfId="0" applyFont="1" applyBorder="1" applyAlignment="1"/>
    <xf numFmtId="0" fontId="17" fillId="0" borderId="0" xfId="0" applyFont="1" applyBorder="1" applyAlignment="1"/>
    <xf numFmtId="0" fontId="18" fillId="0" borderId="0" xfId="0" applyFont="1" applyBorder="1" applyAlignment="1"/>
    <xf numFmtId="0" fontId="13" fillId="0" borderId="0" xfId="0" applyFont="1" applyBorder="1" applyAlignment="1"/>
    <xf numFmtId="0" fontId="14" fillId="0" borderId="0" xfId="0" applyFont="1" applyFill="1" applyBorder="1" applyAlignment="1">
      <alignment wrapText="1"/>
    </xf>
    <xf numFmtId="0" fontId="14" fillId="0" borderId="0" xfId="0" applyFont="1" applyFill="1" applyBorder="1"/>
    <xf numFmtId="3" fontId="14" fillId="0" borderId="0" xfId="0" applyNumberFormat="1" applyFont="1" applyFill="1" applyBorder="1" applyAlignment="1">
      <alignment wrapText="1"/>
    </xf>
    <xf numFmtId="3" fontId="14" fillId="0" borderId="0" xfId="0" applyNumberFormat="1" applyFont="1" applyFill="1" applyBorder="1" applyAlignment="1">
      <alignment horizontal="right" wrapText="1"/>
    </xf>
    <xf numFmtId="0" fontId="10" fillId="0" borderId="0" xfId="0" applyFont="1"/>
    <xf numFmtId="0" fontId="16" fillId="0" borderId="0" xfId="0" applyFont="1"/>
    <xf numFmtId="3" fontId="12" fillId="0" borderId="0" xfId="0" applyNumberFormat="1" applyFont="1"/>
    <xf numFmtId="10" fontId="12" fillId="0" borderId="0" xfId="0" applyNumberFormat="1" applyFont="1"/>
    <xf numFmtId="0" fontId="12" fillId="0" borderId="0" xfId="0" applyFont="1" applyAlignment="1">
      <alignment horizontal="left"/>
    </xf>
    <xf numFmtId="0" fontId="19" fillId="0" borderId="0" xfId="0" applyFont="1"/>
    <xf numFmtId="3" fontId="1" fillId="0" borderId="1" xfId="0" applyNumberFormat="1" applyFont="1" applyBorder="1" applyAlignment="1">
      <alignment wrapText="1"/>
    </xf>
    <xf numFmtId="0" fontId="0" fillId="0" borderId="1" xfId="0" applyBorder="1" applyAlignment="1">
      <alignment horizontal="left"/>
    </xf>
    <xf numFmtId="0" fontId="1" fillId="0" borderId="1" xfId="0" applyFont="1" applyBorder="1" applyAlignment="1">
      <alignment horizontal="left"/>
    </xf>
    <xf numFmtId="0" fontId="0" fillId="0" borderId="1" xfId="0" applyFill="1" applyBorder="1" applyAlignment="1">
      <alignment horizontal="left"/>
    </xf>
    <xf numFmtId="0" fontId="1" fillId="0" borderId="1" xfId="0" applyFont="1" applyFill="1" applyBorder="1" applyAlignment="1">
      <alignment horizontal="left"/>
    </xf>
    <xf numFmtId="3" fontId="0" fillId="0" borderId="1" xfId="0" applyNumberFormat="1" applyFill="1" applyBorder="1"/>
    <xf numFmtId="0" fontId="0" fillId="0" borderId="1" xfId="0" applyBorder="1" applyAlignment="1">
      <alignment horizontal="left" wrapText="1"/>
    </xf>
    <xf numFmtId="3" fontId="0" fillId="0" borderId="1" xfId="0" applyNumberFormat="1" applyBorder="1" applyAlignment="1">
      <alignment horizontal="left" wrapText="1"/>
    </xf>
    <xf numFmtId="0" fontId="5" fillId="0" borderId="1" xfId="0" applyFont="1" applyFill="1" applyBorder="1" applyAlignment="1">
      <alignment horizontal="center" wrapText="1"/>
    </xf>
    <xf numFmtId="0" fontId="5" fillId="0" borderId="1" xfId="0" applyFont="1" applyBorder="1" applyAlignment="1">
      <alignment horizontal="center"/>
    </xf>
    <xf numFmtId="0" fontId="5" fillId="0" borderId="1" xfId="0" applyFont="1" applyFill="1" applyBorder="1" applyAlignment="1">
      <alignment horizontal="center"/>
    </xf>
    <xf numFmtId="164" fontId="0" fillId="0" borderId="0" xfId="0" applyNumberFormat="1" applyBorder="1"/>
    <xf numFmtId="164" fontId="0" fillId="0" borderId="0" xfId="0" applyNumberFormat="1" applyFill="1" applyBorder="1"/>
    <xf numFmtId="164" fontId="0" fillId="0" borderId="0" xfId="0" applyNumberFormat="1" applyFill="1" applyBorder="1" applyAlignment="1">
      <alignment horizontal="center"/>
    </xf>
    <xf numFmtId="0" fontId="0" fillId="0" borderId="0" xfId="0" applyAlignment="1">
      <alignment horizontal="center" wrapText="1"/>
    </xf>
    <xf numFmtId="0" fontId="20" fillId="0" borderId="0" xfId="0" applyFont="1" applyAlignment="1">
      <alignment horizontal="left"/>
    </xf>
    <xf numFmtId="0" fontId="1" fillId="0" borderId="1" xfId="0" applyFont="1" applyFill="1" applyBorder="1" applyAlignment="1">
      <alignment horizontal="center"/>
    </xf>
    <xf numFmtId="3" fontId="4" fillId="0" borderId="0" xfId="0" applyNumberFormat="1" applyFont="1" applyFill="1" applyBorder="1" applyAlignment="1">
      <alignment horizontal="left"/>
    </xf>
    <xf numFmtId="0" fontId="16" fillId="0" borderId="1" xfId="0" applyFont="1" applyBorder="1" applyAlignment="1">
      <alignment horizontal="center"/>
    </xf>
    <xf numFmtId="0" fontId="1" fillId="0" borderId="0" xfId="0" applyFont="1" applyAlignment="1">
      <alignment horizontal="left" wrapText="1"/>
    </xf>
    <xf numFmtId="4" fontId="0" fillId="0" borderId="1" xfId="0" applyNumberFormat="1" applyBorder="1" applyAlignment="1">
      <alignment wrapText="1"/>
    </xf>
    <xf numFmtId="4" fontId="0" fillId="0" borderId="1" xfId="0" applyNumberFormat="1" applyBorder="1" applyAlignment="1">
      <alignment horizontal="center" wrapText="1"/>
    </xf>
    <xf numFmtId="3" fontId="1" fillId="0" borderId="1" xfId="0" applyNumberFormat="1" applyFont="1" applyBorder="1" applyAlignment="1">
      <alignment horizontal="center" wrapText="1"/>
    </xf>
    <xf numFmtId="0" fontId="0" fillId="0" borderId="5" xfId="0" applyBorder="1"/>
    <xf numFmtId="4" fontId="0" fillId="0" borderId="0" xfId="0" applyNumberFormat="1" applyBorder="1" applyAlignment="1">
      <alignment wrapText="1"/>
    </xf>
    <xf numFmtId="0" fontId="1" fillId="0" borderId="1" xfId="0" applyFont="1" applyBorder="1" applyAlignment="1">
      <alignment horizontal="left" wrapText="1"/>
    </xf>
    <xf numFmtId="0" fontId="1" fillId="0" borderId="1" xfId="0" applyFont="1" applyFill="1" applyBorder="1" applyAlignment="1">
      <alignment wrapText="1"/>
    </xf>
    <xf numFmtId="0" fontId="1" fillId="0" borderId="0" xfId="0" applyFont="1" applyAlignment="1">
      <alignment horizontal="left"/>
    </xf>
    <xf numFmtId="0" fontId="22" fillId="0" borderId="0" xfId="0" applyFont="1"/>
    <xf numFmtId="0" fontId="1" fillId="0" borderId="0" xfId="0" applyFont="1" applyBorder="1" applyAlignment="1">
      <alignment horizontal="left" wrapText="1"/>
    </xf>
    <xf numFmtId="0" fontId="23" fillId="0" borderId="0" xfId="0" applyFont="1"/>
    <xf numFmtId="4" fontId="0" fillId="0" borderId="0" xfId="0" applyNumberFormat="1" applyFill="1" applyBorder="1" applyAlignment="1">
      <alignment horizontal="center"/>
    </xf>
    <xf numFmtId="165" fontId="0" fillId="0" borderId="0" xfId="0" applyNumberFormat="1" applyBorder="1" applyAlignment="1">
      <alignment horizontal="center"/>
    </xf>
    <xf numFmtId="0" fontId="22" fillId="0" borderId="0" xfId="0" applyFont="1" applyAlignment="1">
      <alignment horizontal="center"/>
    </xf>
    <xf numFmtId="49" fontId="22" fillId="0" borderId="0" xfId="0" applyNumberFormat="1" applyFont="1"/>
    <xf numFmtId="2" fontId="0" fillId="0" borderId="0" xfId="0" applyNumberFormat="1"/>
    <xf numFmtId="3" fontId="5" fillId="0" borderId="0" xfId="0" applyNumberFormat="1" applyFont="1" applyBorder="1"/>
    <xf numFmtId="0" fontId="24" fillId="0" borderId="1" xfId="0" applyFont="1" applyFill="1" applyBorder="1" applyAlignment="1">
      <alignment horizontal="center" vertical="center" wrapText="1"/>
    </xf>
    <xf numFmtId="0" fontId="25" fillId="0" borderId="1" xfId="0" applyFont="1" applyFill="1" applyBorder="1" applyAlignment="1">
      <alignment vertical="center"/>
    </xf>
    <xf numFmtId="9" fontId="12" fillId="0" borderId="0" xfId="0" applyNumberFormat="1" applyFont="1"/>
    <xf numFmtId="0" fontId="4" fillId="0" borderId="0" xfId="0" applyFont="1" applyBorder="1"/>
    <xf numFmtId="3" fontId="0" fillId="0" borderId="0" xfId="0" applyNumberFormat="1" applyFill="1" applyBorder="1" applyAlignment="1">
      <alignment vertical="center"/>
    </xf>
    <xf numFmtId="10" fontId="0" fillId="0" borderId="0" xfId="0" applyNumberFormat="1" applyFill="1" applyBorder="1" applyAlignment="1">
      <alignment vertical="center"/>
    </xf>
    <xf numFmtId="3" fontId="1" fillId="0" borderId="1" xfId="0" applyNumberFormat="1" applyFont="1" applyBorder="1" applyAlignment="1">
      <alignment horizontal="center"/>
    </xf>
    <xf numFmtId="0" fontId="3" fillId="2" borderId="6" xfId="0" applyFont="1" applyFill="1" applyBorder="1" applyAlignment="1">
      <alignment horizontal="left" wrapText="1"/>
    </xf>
    <xf numFmtId="0" fontId="3" fillId="2" borderId="8" xfId="0" applyFont="1" applyFill="1" applyBorder="1" applyAlignment="1">
      <alignment horizontal="left" wrapText="1"/>
    </xf>
    <xf numFmtId="0" fontId="3" fillId="2" borderId="10" xfId="0" applyFont="1" applyFill="1" applyBorder="1" applyAlignment="1">
      <alignment horizontal="left"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17" fontId="0" fillId="0" borderId="0" xfId="0" applyNumberFormat="1"/>
    <xf numFmtId="0" fontId="28" fillId="0" borderId="0" xfId="0" applyFont="1" applyAlignment="1">
      <alignment horizontal="center" wrapText="1"/>
    </xf>
    <xf numFmtId="0" fontId="1" fillId="0" borderId="1" xfId="0" applyFont="1" applyFill="1" applyBorder="1" applyAlignment="1">
      <alignment horizontal="center" vertical="center" wrapText="1"/>
    </xf>
    <xf numFmtId="0" fontId="12" fillId="0" borderId="0" xfId="0" applyFont="1" applyAlignment="1">
      <alignment horizontal="center"/>
    </xf>
    <xf numFmtId="3" fontId="1" fillId="0" borderId="1" xfId="0" applyNumberFormat="1" applyFont="1" applyFill="1" applyBorder="1" applyAlignment="1">
      <alignment wrapText="1"/>
    </xf>
    <xf numFmtId="0" fontId="16" fillId="0" borderId="1" xfId="0" applyFont="1" applyBorder="1"/>
    <xf numFmtId="0" fontId="21" fillId="4" borderId="16" xfId="0" applyFont="1" applyFill="1" applyBorder="1" applyAlignment="1">
      <alignment horizontal="center" vertical="center" wrapText="1"/>
    </xf>
    <xf numFmtId="0" fontId="21" fillId="4" borderId="17" xfId="0" applyFont="1" applyFill="1" applyBorder="1" applyAlignment="1">
      <alignment horizontal="center" vertical="center" wrapText="1"/>
    </xf>
    <xf numFmtId="3" fontId="0" fillId="0" borderId="0" xfId="0" applyNumberFormat="1" applyFill="1" applyBorder="1" applyAlignment="1">
      <alignment wrapText="1"/>
    </xf>
    <xf numFmtId="0" fontId="0" fillId="0" borderId="0" xfId="0" applyNumberFormat="1"/>
    <xf numFmtId="165" fontId="1" fillId="0" borderId="0" xfId="0" applyNumberFormat="1" applyFont="1" applyFill="1" applyBorder="1"/>
    <xf numFmtId="17" fontId="25" fillId="0" borderId="1" xfId="0" applyNumberFormat="1" applyFont="1" applyBorder="1" applyAlignment="1">
      <alignment horizontal="center"/>
    </xf>
    <xf numFmtId="0" fontId="0" fillId="0" borderId="0" xfId="0" applyNumberFormat="1" applyAlignment="1">
      <alignment wrapText="1"/>
    </xf>
    <xf numFmtId="0" fontId="32" fillId="0" borderId="0" xfId="0" applyFont="1" applyAlignment="1">
      <alignment horizontal="left" wrapText="1"/>
    </xf>
    <xf numFmtId="0" fontId="0" fillId="0" borderId="0" xfId="0" applyAlignment="1">
      <alignment horizontal="left" wrapText="1" indent="4"/>
    </xf>
    <xf numFmtId="0" fontId="0" fillId="0" borderId="1" xfId="0" applyNumberFormat="1" applyBorder="1" applyAlignment="1">
      <alignment wrapText="1"/>
    </xf>
    <xf numFmtId="0" fontId="0" fillId="0" borderId="1" xfId="0" applyNumberFormat="1" applyBorder="1"/>
    <xf numFmtId="3" fontId="0" fillId="0" borderId="1" xfId="0" applyNumberFormat="1" applyBorder="1" applyAlignment="1">
      <alignment horizontal="center"/>
    </xf>
    <xf numFmtId="0" fontId="23" fillId="0" borderId="0" xfId="0" applyFont="1" applyAlignment="1">
      <alignment horizontal="left" wrapText="1"/>
    </xf>
    <xf numFmtId="3" fontId="1" fillId="0" borderId="1" xfId="0" applyNumberFormat="1" applyFont="1" applyFill="1" applyBorder="1" applyAlignment="1">
      <alignment horizontal="center"/>
    </xf>
    <xf numFmtId="0" fontId="29" fillId="0" borderId="0" xfId="0" applyFont="1" applyAlignment="1">
      <alignment horizontal="center" wrapText="1"/>
    </xf>
    <xf numFmtId="0" fontId="16" fillId="0" borderId="1" xfId="0" applyFont="1" applyBorder="1" applyAlignment="1">
      <alignment wrapText="1"/>
    </xf>
    <xf numFmtId="3" fontId="16" fillId="0" borderId="1" xfId="0" applyNumberFormat="1" applyFont="1" applyBorder="1"/>
    <xf numFmtId="4" fontId="16" fillId="0" borderId="1" xfId="0" applyNumberFormat="1" applyFont="1" applyBorder="1"/>
    <xf numFmtId="0" fontId="1" fillId="0" borderId="0" xfId="0" applyFont="1" applyFill="1" applyBorder="1" applyAlignment="1">
      <alignment horizontal="left"/>
    </xf>
    <xf numFmtId="0" fontId="32" fillId="0" borderId="0" xfId="0" applyFont="1" applyAlignment="1">
      <alignment horizontal="left"/>
    </xf>
    <xf numFmtId="0" fontId="1" fillId="0" borderId="0" xfId="0" applyFont="1" applyBorder="1" applyAlignment="1">
      <alignment vertical="top"/>
    </xf>
    <xf numFmtId="3" fontId="3" fillId="3" borderId="7"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3" fontId="3" fillId="3" borderId="9"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3" fillId="0" borderId="0" xfId="0" applyFont="1" applyBorder="1" applyAlignment="1">
      <alignment vertical="center"/>
    </xf>
    <xf numFmtId="0" fontId="16" fillId="0" borderId="0" xfId="0" applyFont="1" applyBorder="1" applyAlignment="1">
      <alignment vertical="center"/>
    </xf>
    <xf numFmtId="0" fontId="34" fillId="0" borderId="0" xfId="0" applyFont="1" applyBorder="1" applyAlignment="1">
      <alignment horizontal="left" vertical="center" wrapText="1"/>
    </xf>
    <xf numFmtId="0" fontId="34" fillId="0" borderId="0" xfId="0" applyFont="1" applyBorder="1" applyAlignment="1">
      <alignment horizontal="left" vertical="center"/>
    </xf>
    <xf numFmtId="0" fontId="0" fillId="0" borderId="0" xfId="0" applyAlignment="1">
      <alignment vertical="center"/>
    </xf>
    <xf numFmtId="0" fontId="5" fillId="0" borderId="0" xfId="0" applyFont="1" applyBorder="1" applyAlignment="1">
      <alignment vertical="center"/>
    </xf>
    <xf numFmtId="165" fontId="6" fillId="0" borderId="0" xfId="0" applyNumberFormat="1" applyFont="1" applyFill="1" applyBorder="1" applyAlignment="1">
      <alignment vertical="center"/>
    </xf>
    <xf numFmtId="165" fontId="35" fillId="0" borderId="0" xfId="0" applyNumberFormat="1" applyFont="1" applyFill="1" applyBorder="1" applyAlignment="1">
      <alignment horizontal="left" vertical="center" wrapText="1"/>
    </xf>
    <xf numFmtId="165" fontId="33" fillId="0" borderId="0" xfId="0" applyNumberFormat="1" applyFont="1" applyFill="1" applyBorder="1" applyAlignment="1">
      <alignment vertical="center"/>
    </xf>
    <xf numFmtId="165" fontId="35" fillId="0" borderId="0" xfId="0" applyNumberFormat="1" applyFont="1" applyFill="1" applyBorder="1" applyAlignment="1">
      <alignment vertical="center" wrapText="1"/>
    </xf>
    <xf numFmtId="0" fontId="0" fillId="0" borderId="0" xfId="0" applyBorder="1" applyAlignment="1">
      <alignment vertical="center"/>
    </xf>
    <xf numFmtId="170" fontId="33" fillId="0" borderId="1" xfId="0" applyNumberFormat="1" applyFont="1" applyBorder="1" applyAlignment="1">
      <alignment vertical="center" wrapText="1"/>
    </xf>
    <xf numFmtId="170" fontId="33" fillId="0" borderId="1" xfId="0" applyNumberFormat="1" applyFont="1" applyBorder="1" applyAlignment="1">
      <alignment horizontal="center" vertical="center"/>
    </xf>
    <xf numFmtId="170" fontId="33" fillId="0" borderId="1" xfId="0" applyNumberFormat="1" applyFont="1" applyBorder="1" applyAlignment="1">
      <alignment horizontal="center" vertical="center" wrapText="1"/>
    </xf>
    <xf numFmtId="0" fontId="33" fillId="0" borderId="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4" fontId="33" fillId="0" borderId="1" xfId="0" applyNumberFormat="1" applyFont="1" applyBorder="1" applyAlignment="1">
      <alignment vertical="center"/>
    </xf>
    <xf numFmtId="4" fontId="0" fillId="0" borderId="0" xfId="0" applyNumberFormat="1" applyAlignment="1">
      <alignment vertical="center"/>
    </xf>
    <xf numFmtId="4" fontId="0" fillId="0" borderId="0" xfId="0" applyNumberFormat="1" applyBorder="1" applyAlignment="1">
      <alignment vertical="center"/>
    </xf>
    <xf numFmtId="4" fontId="33" fillId="0" borderId="1" xfId="0" applyNumberFormat="1" applyFont="1" applyBorder="1" applyAlignment="1">
      <alignment horizontal="left" vertical="center" wrapText="1"/>
    </xf>
    <xf numFmtId="0" fontId="0" fillId="0" borderId="1" xfId="0" applyBorder="1" applyAlignment="1">
      <alignment vertical="center" wrapText="1"/>
    </xf>
    <xf numFmtId="0" fontId="33" fillId="0" borderId="1" xfId="0" applyFont="1" applyBorder="1" applyAlignment="1">
      <alignment horizontal="center" vertical="center" wrapText="1"/>
    </xf>
    <xf numFmtId="3" fontId="33" fillId="0" borderId="1" xfId="0" applyNumberFormat="1" applyFont="1" applyBorder="1" applyAlignment="1">
      <alignment vertical="center"/>
    </xf>
    <xf numFmtId="3" fontId="33" fillId="0" borderId="0" xfId="0" applyNumberFormat="1" applyFont="1" applyBorder="1" applyAlignment="1">
      <alignment vertical="center"/>
    </xf>
    <xf numFmtId="0" fontId="33" fillId="0" borderId="1" xfId="0" applyFont="1" applyBorder="1" applyAlignment="1">
      <alignment horizontal="left" vertical="center"/>
    </xf>
    <xf numFmtId="3" fontId="0" fillId="0" borderId="0" xfId="0" applyNumberFormat="1" applyAlignment="1">
      <alignment vertical="center"/>
    </xf>
    <xf numFmtId="0" fontId="33" fillId="0" borderId="0" xfId="0" applyFont="1" applyBorder="1" applyAlignment="1">
      <alignment horizontal="right" vertical="center"/>
    </xf>
    <xf numFmtId="165" fontId="0" fillId="0" borderId="0" xfId="0" applyNumberFormat="1" applyFill="1" applyBorder="1" applyAlignment="1">
      <alignment vertical="center"/>
    </xf>
    <xf numFmtId="3" fontId="6" fillId="0" borderId="0" xfId="0" applyNumberFormat="1" applyFont="1" applyBorder="1" applyAlignment="1">
      <alignment vertical="center"/>
    </xf>
    <xf numFmtId="3" fontId="0" fillId="0" borderId="0" xfId="0" applyNumberFormat="1" applyBorder="1" applyAlignment="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3" fontId="0" fillId="0" borderId="1" xfId="0" applyNumberFormat="1" applyBorder="1" applyAlignment="1">
      <alignment vertical="center"/>
    </xf>
    <xf numFmtId="165" fontId="0" fillId="0" borderId="1" xfId="0" applyNumberFormat="1" applyFill="1" applyBorder="1" applyAlignment="1">
      <alignment horizontal="left" vertical="center"/>
    </xf>
    <xf numFmtId="3" fontId="7" fillId="0" borderId="0" xfId="0" applyNumberFormat="1" applyFont="1" applyFill="1" applyBorder="1" applyAlignment="1">
      <alignment horizontal="center" vertical="center"/>
    </xf>
    <xf numFmtId="165" fontId="35" fillId="0" borderId="0" xfId="0" applyNumberFormat="1" applyFont="1" applyFill="1" applyBorder="1" applyAlignment="1">
      <alignment horizontal="left" vertical="center"/>
    </xf>
    <xf numFmtId="3" fontId="0" fillId="0" borderId="0" xfId="0" applyNumberFormat="1" applyBorder="1" applyAlignment="1">
      <alignment horizontal="left" vertical="center"/>
    </xf>
    <xf numFmtId="165" fontId="0" fillId="0" borderId="1" xfId="0" applyNumberFormat="1" applyFill="1" applyBorder="1" applyAlignment="1">
      <alignment vertical="center" wrapText="1"/>
    </xf>
    <xf numFmtId="3" fontId="0" fillId="0" borderId="1" xfId="0" applyNumberFormat="1" applyBorder="1" applyAlignment="1">
      <alignment horizontal="center" vertical="center" wrapText="1"/>
    </xf>
    <xf numFmtId="3" fontId="33" fillId="0" borderId="1" xfId="0" applyNumberFormat="1" applyFont="1" applyFill="1" applyBorder="1" applyAlignment="1">
      <alignment horizontal="center" vertical="center" wrapText="1"/>
    </xf>
    <xf numFmtId="0" fontId="0" fillId="0" borderId="0" xfId="0" applyAlignment="1">
      <alignment vertical="center" wrapText="1"/>
    </xf>
    <xf numFmtId="4" fontId="0" fillId="0" borderId="1" xfId="0" applyNumberFormat="1" applyFill="1" applyBorder="1" applyAlignment="1">
      <alignment horizontal="left" vertical="center" wrapText="1"/>
    </xf>
    <xf numFmtId="4" fontId="0" fillId="0" borderId="1" xfId="0" applyNumberFormat="1" applyBorder="1" applyAlignment="1">
      <alignment vertical="center"/>
    </xf>
    <xf numFmtId="4" fontId="33" fillId="0" borderId="1" xfId="0" applyNumberFormat="1" applyFont="1" applyFill="1" applyBorder="1" applyAlignment="1">
      <alignment horizontal="right" vertical="center"/>
    </xf>
    <xf numFmtId="0" fontId="12" fillId="0" borderId="0" xfId="0" applyFont="1" applyBorder="1" applyAlignment="1">
      <alignment vertical="center"/>
    </xf>
    <xf numFmtId="0" fontId="12" fillId="0" borderId="0" xfId="0" applyFont="1" applyBorder="1" applyAlignment="1">
      <alignment vertical="center" wrapText="1"/>
    </xf>
    <xf numFmtId="4" fontId="0" fillId="0" borderId="0" xfId="0" applyNumberFormat="1" applyFill="1" applyBorder="1" applyAlignment="1">
      <alignment vertical="center"/>
    </xf>
    <xf numFmtId="4" fontId="7" fillId="0" borderId="0" xfId="0" applyNumberFormat="1" applyFont="1" applyFill="1" applyBorder="1" applyAlignment="1">
      <alignment horizontal="center" vertical="center"/>
    </xf>
    <xf numFmtId="0" fontId="0" fillId="0" borderId="0" xfId="0" applyAlignment="1">
      <alignment horizontal="left" vertical="center"/>
    </xf>
    <xf numFmtId="0" fontId="33" fillId="0" borderId="0" xfId="0" applyFont="1" applyAlignment="1">
      <alignment vertical="center"/>
    </xf>
    <xf numFmtId="4" fontId="33" fillId="0" borderId="1" xfId="0" applyNumberFormat="1" applyFont="1" applyFill="1" applyBorder="1" applyAlignment="1">
      <alignment horizontal="left" vertical="center" wrapText="1"/>
    </xf>
    <xf numFmtId="4" fontId="0" fillId="0" borderId="4" xfId="0" applyNumberFormat="1" applyBorder="1" applyAlignment="1">
      <alignment vertical="center"/>
    </xf>
    <xf numFmtId="4" fontId="0" fillId="0" borderId="5" xfId="0" applyNumberFormat="1" applyFont="1" applyFill="1" applyBorder="1" applyAlignment="1">
      <alignment vertical="center"/>
    </xf>
    <xf numFmtId="3" fontId="33" fillId="0" borderId="0" xfId="0" applyNumberFormat="1" applyFont="1" applyFill="1" applyAlignment="1">
      <alignment horizontal="left" vertical="center"/>
    </xf>
    <xf numFmtId="3" fontId="33" fillId="0" borderId="0" xfId="0" applyNumberFormat="1" applyFont="1" applyFill="1" applyAlignment="1">
      <alignment horizontal="right" vertical="center"/>
    </xf>
    <xf numFmtId="3" fontId="33" fillId="0" borderId="0" xfId="0" applyNumberFormat="1" applyFont="1" applyFill="1" applyBorder="1" applyAlignment="1">
      <alignment horizontal="right" vertical="center"/>
    </xf>
    <xf numFmtId="4" fontId="0" fillId="0" borderId="0" xfId="0" applyNumberFormat="1" applyBorder="1" applyAlignment="1">
      <alignment horizontal="center" vertical="center"/>
    </xf>
    <xf numFmtId="4" fontId="0" fillId="0" borderId="3" xfId="0" applyNumberFormat="1" applyBorder="1" applyAlignment="1">
      <alignment horizontal="center" vertical="center"/>
    </xf>
    <xf numFmtId="169" fontId="0" fillId="0" borderId="1" xfId="0" applyNumberFormat="1" applyBorder="1" applyAlignment="1">
      <alignment vertical="center" wrapText="1"/>
    </xf>
    <xf numFmtId="169" fontId="33" fillId="0" borderId="1" xfId="0" applyNumberFormat="1" applyFont="1" applyBorder="1" applyAlignment="1">
      <alignment horizontal="center" vertical="center"/>
    </xf>
    <xf numFmtId="169" fontId="0" fillId="0" borderId="1" xfId="0" applyNumberFormat="1" applyBorder="1" applyAlignment="1">
      <alignment horizontal="center" vertical="center" wrapText="1"/>
    </xf>
    <xf numFmtId="169" fontId="33" fillId="0" borderId="1" xfId="0" applyNumberFormat="1" applyFont="1" applyFill="1" applyBorder="1" applyAlignment="1">
      <alignment horizontal="center" vertical="center"/>
    </xf>
    <xf numFmtId="0" fontId="0" fillId="0" borderId="0" xfId="0" applyBorder="1" applyAlignment="1">
      <alignment vertical="center" wrapText="1"/>
    </xf>
    <xf numFmtId="0" fontId="0" fillId="0" borderId="0" xfId="0" applyFill="1" applyBorder="1" applyAlignment="1">
      <alignment vertical="center" wrapText="1"/>
    </xf>
    <xf numFmtId="169" fontId="0" fillId="0" borderId="1" xfId="0" applyNumberFormat="1" applyBorder="1" applyAlignment="1">
      <alignment vertical="center"/>
    </xf>
    <xf numFmtId="2" fontId="33" fillId="0" borderId="1" xfId="0" applyNumberFormat="1" applyFont="1" applyFill="1" applyBorder="1" applyAlignment="1">
      <alignment vertical="center"/>
    </xf>
    <xf numFmtId="3" fontId="33" fillId="0" borderId="0" xfId="0" applyNumberFormat="1" applyFont="1" applyAlignment="1">
      <alignment vertical="center"/>
    </xf>
    <xf numFmtId="3" fontId="33" fillId="0" borderId="0" xfId="0" applyNumberFormat="1" applyFont="1" applyFill="1" applyBorder="1" applyAlignment="1">
      <alignment vertical="center"/>
    </xf>
    <xf numFmtId="0" fontId="33" fillId="0" borderId="0" xfId="0" applyFont="1" applyBorder="1" applyAlignment="1">
      <alignment vertical="center" wrapText="1"/>
    </xf>
    <xf numFmtId="0" fontId="16" fillId="0" borderId="0" xfId="0" applyFont="1" applyBorder="1" applyAlignment="1">
      <alignment vertical="center" wrapText="1"/>
    </xf>
    <xf numFmtId="0" fontId="0" fillId="0" borderId="1" xfId="0" applyBorder="1" applyAlignment="1">
      <alignment vertical="center"/>
    </xf>
    <xf numFmtId="0" fontId="33"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vertical="center"/>
    </xf>
    <xf numFmtId="0" fontId="16" fillId="0" borderId="0" xfId="0" applyFont="1" applyBorder="1" applyAlignment="1">
      <alignment horizontal="center" vertical="center" wrapText="1"/>
    </xf>
    <xf numFmtId="3" fontId="0" fillId="0" borderId="0" xfId="0" applyNumberFormat="1" applyBorder="1" applyAlignment="1">
      <alignment vertical="center" wrapText="1"/>
    </xf>
    <xf numFmtId="4" fontId="0" fillId="0" borderId="5" xfId="0" applyNumberFormat="1" applyFill="1" applyBorder="1" applyAlignment="1">
      <alignment vertical="center"/>
    </xf>
    <xf numFmtId="1" fontId="0" fillId="0" borderId="1" xfId="0" applyNumberFormat="1" applyBorder="1" applyAlignment="1">
      <alignment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vertical="center"/>
    </xf>
    <xf numFmtId="2" fontId="0" fillId="0" borderId="1" xfId="0" applyNumberFormat="1" applyBorder="1" applyAlignment="1">
      <alignment vertical="center"/>
    </xf>
    <xf numFmtId="0" fontId="13" fillId="0" borderId="0" xfId="0" applyFont="1" applyBorder="1" applyAlignment="1">
      <alignment vertical="center"/>
    </xf>
    <xf numFmtId="0" fontId="33" fillId="0" borderId="0" xfId="0" applyFont="1" applyBorder="1" applyAlignment="1">
      <alignment horizontal="center" vertical="center"/>
    </xf>
    <xf numFmtId="0" fontId="1" fillId="0" borderId="0" xfId="0" applyFont="1" applyAlignment="1">
      <alignment horizontal="center" wrapText="1"/>
    </xf>
    <xf numFmtId="0" fontId="6" fillId="0" borderId="0" xfId="0" applyFont="1" applyFill="1" applyBorder="1" applyAlignment="1">
      <alignment horizontal="left" vertical="top" wrapText="1"/>
    </xf>
    <xf numFmtId="3" fontId="0" fillId="0" borderId="0" xfId="0" applyNumberFormat="1" applyBorder="1" applyAlignment="1">
      <alignment horizontal="center" wrapText="1"/>
    </xf>
    <xf numFmtId="0" fontId="16" fillId="0" borderId="0" xfId="0" applyFont="1" applyBorder="1" applyAlignment="1">
      <alignment horizontal="center" wrapText="1"/>
    </xf>
    <xf numFmtId="0" fontId="0" fillId="0" borderId="0" xfId="0" applyBorder="1" applyAlignment="1">
      <alignment horizontal="center"/>
    </xf>
    <xf numFmtId="0" fontId="33" fillId="0" borderId="0" xfId="0" applyFont="1" applyBorder="1" applyAlignment="1"/>
    <xf numFmtId="0" fontId="33" fillId="0" borderId="0" xfId="0" applyFont="1" applyFill="1" applyBorder="1" applyAlignment="1">
      <alignment horizontal="left" vertical="top" wrapText="1"/>
    </xf>
    <xf numFmtId="0" fontId="33" fillId="0" borderId="0" xfId="0" applyFont="1" applyFill="1" applyBorder="1"/>
    <xf numFmtId="0" fontId="33" fillId="0" borderId="0" xfId="0" applyFont="1" applyFill="1" applyBorder="1" applyAlignment="1">
      <alignment horizontal="right" wrapText="1"/>
    </xf>
    <xf numFmtId="0" fontId="35" fillId="0" borderId="0" xfId="0" applyFont="1" applyFill="1" applyBorder="1" applyAlignment="1">
      <alignment wrapText="1"/>
    </xf>
    <xf numFmtId="0" fontId="33" fillId="0" borderId="0" xfId="0" applyFont="1" applyFill="1" applyBorder="1" applyAlignment="1">
      <alignment wrapText="1"/>
    </xf>
    <xf numFmtId="0" fontId="33" fillId="0" borderId="1" xfId="0" applyFont="1" applyBorder="1" applyAlignment="1">
      <alignment horizontal="center" wrapText="1"/>
    </xf>
    <xf numFmtId="0" fontId="33" fillId="0" borderId="1" xfId="0" applyFont="1" applyFill="1" applyBorder="1" applyAlignment="1">
      <alignment horizontal="left" wrapText="1"/>
    </xf>
    <xf numFmtId="3" fontId="33" fillId="0" borderId="1" xfId="0" applyNumberFormat="1" applyFont="1" applyFill="1" applyBorder="1"/>
    <xf numFmtId="3" fontId="33" fillId="0" borderId="0" xfId="0" applyNumberFormat="1" applyFont="1" applyFill="1" applyBorder="1"/>
    <xf numFmtId="3" fontId="33" fillId="0" borderId="1" xfId="0" applyNumberFormat="1" applyFont="1" applyBorder="1" applyAlignment="1">
      <alignment horizontal="center" wrapText="1"/>
    </xf>
    <xf numFmtId="3" fontId="35" fillId="0" borderId="0" xfId="0" applyNumberFormat="1" applyFont="1" applyFill="1" applyBorder="1" applyAlignment="1">
      <alignment horizontal="left" wrapText="1"/>
    </xf>
    <xf numFmtId="3" fontId="0" fillId="0" borderId="1" xfId="0" applyNumberFormat="1" applyBorder="1" applyAlignment="1">
      <alignment vertical="center" wrapText="1"/>
    </xf>
    <xf numFmtId="3" fontId="36" fillId="0" borderId="0" xfId="0" applyNumberFormat="1" applyFont="1" applyFill="1" applyBorder="1"/>
    <xf numFmtId="0" fontId="33" fillId="0" borderId="0" xfId="0" applyFont="1" applyBorder="1" applyAlignment="1">
      <alignment horizontal="center"/>
    </xf>
    <xf numFmtId="0" fontId="33" fillId="0" borderId="1" xfId="0" applyFont="1" applyBorder="1" applyAlignment="1">
      <alignment horizontal="center"/>
    </xf>
    <xf numFmtId="0" fontId="33" fillId="0" borderId="1" xfId="0" applyFont="1" applyFill="1" applyBorder="1" applyAlignment="1">
      <alignment horizontal="center"/>
    </xf>
    <xf numFmtId="3" fontId="39" fillId="0" borderId="0" xfId="0" applyNumberFormat="1" applyFont="1" applyFill="1" applyBorder="1"/>
    <xf numFmtId="0" fontId="36" fillId="0" borderId="0" xfId="0" applyFont="1" applyFill="1" applyBorder="1"/>
    <xf numFmtId="3" fontId="33" fillId="0" borderId="0" xfId="0" applyNumberFormat="1" applyFont="1" applyFill="1" applyBorder="1" applyAlignment="1">
      <alignment vertical="top"/>
    </xf>
    <xf numFmtId="0" fontId="33" fillId="0" borderId="1" xfId="0" applyFont="1" applyFill="1" applyBorder="1"/>
    <xf numFmtId="0" fontId="40" fillId="0" borderId="0" xfId="0" applyFont="1" applyFill="1" applyBorder="1" applyAlignment="1">
      <alignment wrapText="1"/>
    </xf>
    <xf numFmtId="0" fontId="33" fillId="0" borderId="0" xfId="0" applyFont="1" applyFill="1" applyBorder="1" applyAlignment="1">
      <alignment horizontal="right"/>
    </xf>
    <xf numFmtId="3" fontId="33" fillId="0" borderId="0" xfId="0" applyNumberFormat="1" applyFont="1" applyFill="1" applyBorder="1" applyAlignment="1">
      <alignment horizontal="right"/>
    </xf>
    <xf numFmtId="0" fontId="40" fillId="0" borderId="0" xfId="0" applyFont="1" applyFill="1" applyBorder="1" applyAlignment="1">
      <alignment horizontal="left" wrapText="1"/>
    </xf>
    <xf numFmtId="3" fontId="41" fillId="0" borderId="0" xfId="0" applyNumberFormat="1" applyFont="1" applyFill="1" applyBorder="1" applyAlignment="1">
      <alignment horizontal="center"/>
    </xf>
    <xf numFmtId="3" fontId="41" fillId="0" borderId="0" xfId="0" applyNumberFormat="1" applyFont="1" applyFill="1" applyBorder="1"/>
    <xf numFmtId="0" fontId="42" fillId="0" borderId="0" xfId="0" applyFont="1" applyFill="1" applyBorder="1"/>
    <xf numFmtId="3" fontId="42" fillId="0" borderId="0" xfId="0" applyNumberFormat="1" applyFont="1" applyFill="1" applyBorder="1"/>
    <xf numFmtId="0" fontId="0" fillId="0" borderId="0" xfId="0" applyBorder="1" applyAlignment="1">
      <alignment horizontal="center"/>
    </xf>
    <xf numFmtId="0" fontId="0" fillId="0" borderId="0" xfId="0" applyBorder="1" applyAlignment="1">
      <alignment horizontal="left"/>
    </xf>
    <xf numFmtId="0" fontId="37" fillId="0" borderId="0" xfId="0" applyFont="1" applyFill="1" applyBorder="1" applyAlignment="1">
      <alignment horizontal="center"/>
    </xf>
    <xf numFmtId="0" fontId="38" fillId="0" borderId="0" xfId="0" applyFont="1" applyFill="1" applyBorder="1" applyAlignment="1">
      <alignment wrapText="1"/>
    </xf>
    <xf numFmtId="3" fontId="38" fillId="0" borderId="0" xfId="0" applyNumberFormat="1" applyFont="1" applyFill="1" applyBorder="1" applyAlignment="1">
      <alignment wrapText="1"/>
    </xf>
    <xf numFmtId="0" fontId="40" fillId="0" borderId="0" xfId="0" applyFont="1"/>
    <xf numFmtId="0" fontId="43" fillId="0" borderId="0" xfId="0" applyFont="1"/>
    <xf numFmtId="0" fontId="33" fillId="0" borderId="0" xfId="0" applyFont="1"/>
    <xf numFmtId="0" fontId="43" fillId="0" borderId="0" xfId="0" applyFont="1" applyFill="1"/>
    <xf numFmtId="0" fontId="33" fillId="0" borderId="1" xfId="0" applyFont="1" applyBorder="1"/>
    <xf numFmtId="165" fontId="33" fillId="0" borderId="0" xfId="0" applyNumberFormat="1" applyFont="1" applyFill="1" applyBorder="1"/>
    <xf numFmtId="0" fontId="1" fillId="0" borderId="1" xfId="0" applyFont="1" applyBorder="1" applyAlignment="1">
      <alignment horizontal="left" vertical="top" wrapText="1"/>
    </xf>
    <xf numFmtId="0" fontId="0" fillId="0" borderId="1" xfId="0" applyBorder="1" applyAlignment="1">
      <alignment horizontal="left" vertical="top" wrapText="1"/>
    </xf>
    <xf numFmtId="0" fontId="33" fillId="0" borderId="0" xfId="0" applyFont="1" applyFill="1" applyBorder="1" applyAlignment="1">
      <alignment horizontal="left" vertical="top" wrapText="1"/>
    </xf>
    <xf numFmtId="0" fontId="1" fillId="0" borderId="0" xfId="0" applyFont="1" applyAlignment="1">
      <alignment horizontal="left" vertical="top" wrapText="1"/>
    </xf>
    <xf numFmtId="0" fontId="33" fillId="0" borderId="0" xfId="0" applyFont="1" applyAlignment="1">
      <alignment horizontal="left" vertical="top" wrapText="1"/>
    </xf>
    <xf numFmtId="167" fontId="0" fillId="0" borderId="0" xfId="1" applyNumberFormat="1" applyFont="1" applyAlignment="1">
      <alignment vertical="center"/>
    </xf>
    <xf numFmtId="0" fontId="33" fillId="0" borderId="0" xfId="0" applyFont="1" applyBorder="1" applyAlignment="1">
      <alignment horizontal="left"/>
    </xf>
    <xf numFmtId="3" fontId="33" fillId="0" borderId="1" xfId="0" applyNumberFormat="1" applyFont="1" applyBorder="1" applyAlignment="1">
      <alignment wrapText="1"/>
    </xf>
    <xf numFmtId="3" fontId="33" fillId="0" borderId="1" xfId="0" applyNumberFormat="1" applyFont="1" applyBorder="1"/>
    <xf numFmtId="3" fontId="33" fillId="0" borderId="1" xfId="0" applyNumberFormat="1" applyFont="1" applyFill="1" applyBorder="1" applyAlignment="1">
      <alignment horizontal="center" wrapText="1"/>
    </xf>
    <xf numFmtId="4" fontId="33" fillId="0" borderId="1" xfId="0" applyNumberFormat="1" applyFont="1" applyBorder="1"/>
    <xf numFmtId="4" fontId="33" fillId="0" borderId="0" xfId="0" applyNumberFormat="1" applyFont="1" applyBorder="1"/>
    <xf numFmtId="3" fontId="33" fillId="0" borderId="1" xfId="0" applyNumberFormat="1" applyFont="1" applyBorder="1" applyAlignment="1">
      <alignment horizontal="center"/>
    </xf>
    <xf numFmtId="0" fontId="33" fillId="0" borderId="1" xfId="0" applyFont="1" applyBorder="1" applyAlignment="1">
      <alignment horizontal="left"/>
    </xf>
    <xf numFmtId="0" fontId="33" fillId="0" borderId="1" xfId="0" applyFont="1" applyBorder="1" applyAlignment="1">
      <alignment horizontal="left" wrapText="1"/>
    </xf>
    <xf numFmtId="0" fontId="33" fillId="0" borderId="1" xfId="0" applyFont="1" applyBorder="1" applyAlignment="1">
      <alignment wrapText="1"/>
    </xf>
    <xf numFmtId="0" fontId="44" fillId="0" borderId="0" xfId="0" applyFont="1" applyAlignment="1">
      <alignment horizontal="left"/>
    </xf>
    <xf numFmtId="0" fontId="0" fillId="7" borderId="0" xfId="0" applyFill="1"/>
    <xf numFmtId="3" fontId="0" fillId="7" borderId="0" xfId="0" applyNumberFormat="1" applyFill="1"/>
    <xf numFmtId="166" fontId="0" fillId="0" borderId="1" xfId="0" applyNumberFormat="1" applyBorder="1"/>
    <xf numFmtId="170" fontId="0" fillId="0" borderId="0" xfId="0" applyNumberFormat="1"/>
    <xf numFmtId="0" fontId="45" fillId="0" borderId="0" xfId="0" applyFont="1" applyAlignment="1">
      <alignment horizontal="left"/>
    </xf>
    <xf numFmtId="0" fontId="0" fillId="0" borderId="1" xfId="0" applyBorder="1" applyAlignment="1">
      <alignment horizontal="center" vertical="center"/>
    </xf>
    <xf numFmtId="0" fontId="0" fillId="0" borderId="0" xfId="0" applyAlignment="1">
      <alignment horizontal="center" vertical="center"/>
    </xf>
    <xf numFmtId="0" fontId="40" fillId="0" borderId="0" xfId="0" applyFont="1" applyBorder="1" applyAlignment="1">
      <alignment horizontal="center"/>
    </xf>
    <xf numFmtId="0" fontId="46" fillId="0" borderId="0" xfId="0" applyFont="1" applyBorder="1" applyAlignment="1">
      <alignment vertical="top"/>
    </xf>
    <xf numFmtId="2" fontId="46" fillId="0" borderId="0" xfId="0" applyNumberFormat="1" applyFont="1" applyBorder="1" applyAlignment="1">
      <alignment vertical="top"/>
    </xf>
    <xf numFmtId="166" fontId="33" fillId="0" borderId="1" xfId="0" applyNumberFormat="1" applyFont="1" applyBorder="1"/>
    <xf numFmtId="0" fontId="33" fillId="0" borderId="1" xfId="0" applyFont="1" applyFill="1" applyBorder="1" applyAlignment="1">
      <alignment horizontal="left"/>
    </xf>
    <xf numFmtId="0" fontId="1" fillId="0" borderId="1" xfId="0" applyFont="1" applyBorder="1" applyAlignment="1">
      <alignment vertical="center" wrapText="1"/>
    </xf>
    <xf numFmtId="0" fontId="33" fillId="0" borderId="1" xfId="0" applyFont="1" applyBorder="1" applyAlignment="1">
      <alignment vertical="center" wrapText="1"/>
    </xf>
    <xf numFmtId="0" fontId="1" fillId="0" borderId="1" xfId="0" applyFont="1" applyBorder="1" applyAlignment="1">
      <alignment vertical="center"/>
    </xf>
    <xf numFmtId="0" fontId="1" fillId="0" borderId="1" xfId="0" applyFont="1" applyFill="1" applyBorder="1" applyAlignment="1">
      <alignment vertical="center"/>
    </xf>
    <xf numFmtId="0" fontId="33" fillId="0" borderId="0" xfId="0" applyFont="1" applyBorder="1" applyAlignment="1">
      <alignment wrapText="1"/>
    </xf>
    <xf numFmtId="0" fontId="33" fillId="0" borderId="0" xfId="0" applyFont="1" applyBorder="1"/>
    <xf numFmtId="0" fontId="40" fillId="0" borderId="0" xfId="0" applyFont="1" applyBorder="1" applyAlignment="1">
      <alignment horizontal="center" wrapText="1"/>
    </xf>
    <xf numFmtId="3" fontId="33" fillId="0" borderId="0" xfId="0" applyNumberFormat="1" applyFont="1" applyBorder="1"/>
    <xf numFmtId="0" fontId="33" fillId="0" borderId="1" xfId="0" applyFont="1" applyFill="1" applyBorder="1" applyAlignment="1">
      <alignment vertical="center"/>
    </xf>
    <xf numFmtId="0" fontId="47" fillId="3" borderId="9" xfId="0" applyFont="1" applyFill="1" applyBorder="1" applyAlignment="1">
      <alignment horizontal="center" vertical="center" wrapText="1"/>
    </xf>
    <xf numFmtId="4" fontId="33" fillId="0" borderId="23" xfId="0" applyNumberFormat="1" applyFont="1" applyFill="1" applyBorder="1"/>
    <xf numFmtId="3" fontId="0" fillId="0" borderId="0" xfId="0" applyNumberFormat="1" applyAlignment="1">
      <alignment wrapText="1"/>
    </xf>
    <xf numFmtId="4" fontId="33" fillId="0" borderId="1" xfId="0" applyNumberFormat="1" applyFont="1" applyBorder="1" applyAlignment="1">
      <alignment horizontal="right"/>
    </xf>
    <xf numFmtId="0" fontId="33" fillId="0" borderId="0" xfId="0" applyFont="1" applyBorder="1" applyAlignment="1">
      <alignment horizontal="center" wrapText="1"/>
    </xf>
    <xf numFmtId="3" fontId="0" fillId="0" borderId="0" xfId="0" applyNumberFormat="1" applyFill="1" applyBorder="1"/>
    <xf numFmtId="0" fontId="33" fillId="0" borderId="1" xfId="0" applyFont="1" applyBorder="1" applyAlignment="1">
      <alignment horizontal="left" vertical="top" wrapText="1"/>
    </xf>
    <xf numFmtId="0" fontId="33" fillId="0" borderId="1" xfId="0" applyFont="1" applyFill="1" applyBorder="1" applyAlignment="1">
      <alignment horizontal="left" vertical="top" wrapText="1"/>
    </xf>
    <xf numFmtId="4" fontId="33" fillId="0" borderId="1" xfId="0" applyNumberFormat="1" applyFont="1" applyFill="1" applyBorder="1"/>
    <xf numFmtId="0" fontId="40" fillId="0" borderId="0" xfId="0" applyFont="1" applyAlignment="1">
      <alignment horizontal="center"/>
    </xf>
    <xf numFmtId="0" fontId="33" fillId="0" borderId="1" xfId="0" applyFont="1" applyBorder="1" applyAlignment="1">
      <alignment horizontal="left" vertical="center" wrapText="1"/>
    </xf>
    <xf numFmtId="3" fontId="33" fillId="0" borderId="1" xfId="0" applyNumberFormat="1" applyFont="1" applyBorder="1" applyAlignment="1">
      <alignment horizontal="center" vertical="center"/>
    </xf>
    <xf numFmtId="0" fontId="33" fillId="0" borderId="0" xfId="0" applyFont="1" applyAlignment="1">
      <alignment horizontal="center"/>
    </xf>
    <xf numFmtId="3" fontId="48" fillId="0" borderId="1" xfId="0" applyNumberFormat="1" applyFont="1" applyBorder="1"/>
    <xf numFmtId="3" fontId="33" fillId="0" borderId="2" xfId="0" applyNumberFormat="1" applyFont="1" applyBorder="1"/>
    <xf numFmtId="0" fontId="1" fillId="0" borderId="1" xfId="0" applyFont="1" applyBorder="1" applyAlignment="1">
      <alignment horizontal="center" vertical="center"/>
    </xf>
    <xf numFmtId="0" fontId="40" fillId="0" borderId="0" xfId="0" applyFont="1" applyFill="1"/>
    <xf numFmtId="10" fontId="33" fillId="0" borderId="0" xfId="0" applyNumberFormat="1" applyFont="1" applyFill="1"/>
    <xf numFmtId="0" fontId="40" fillId="0" borderId="1" xfId="0" applyFont="1" applyBorder="1" applyAlignment="1">
      <alignment horizontal="center"/>
    </xf>
    <xf numFmtId="0" fontId="40" fillId="0" borderId="0" xfId="0" applyFont="1" applyAlignment="1">
      <alignment horizontal="center" wrapText="1"/>
    </xf>
    <xf numFmtId="0" fontId="33" fillId="0" borderId="0" xfId="0" applyFont="1" applyAlignment="1">
      <alignment wrapText="1"/>
    </xf>
    <xf numFmtId="10" fontId="33" fillId="0" borderId="0" xfId="0" applyNumberFormat="1" applyFont="1"/>
    <xf numFmtId="0" fontId="33" fillId="0" borderId="0" xfId="0" applyFont="1" applyFill="1" applyAlignment="1">
      <alignment wrapText="1"/>
    </xf>
    <xf numFmtId="0" fontId="33" fillId="0" borderId="0" xfId="0" applyFont="1" applyAlignment="1"/>
    <xf numFmtId="0" fontId="40" fillId="0" borderId="1" xfId="0" applyFont="1" applyBorder="1" applyAlignment="1">
      <alignment horizontal="center" vertical="center"/>
    </xf>
    <xf numFmtId="49" fontId="40" fillId="0" borderId="1" xfId="0" applyNumberFormat="1" applyFont="1" applyBorder="1" applyAlignment="1">
      <alignment horizontal="center" vertical="center"/>
    </xf>
    <xf numFmtId="49" fontId="40" fillId="0" borderId="1" xfId="0" applyNumberFormat="1" applyFont="1" applyBorder="1" applyAlignment="1">
      <alignment horizontal="center" vertical="center" wrapText="1"/>
    </xf>
    <xf numFmtId="0" fontId="5" fillId="0" borderId="0" xfId="0" applyFont="1" applyAlignment="1">
      <alignment vertical="center"/>
    </xf>
    <xf numFmtId="0" fontId="35" fillId="0" borderId="0" xfId="0" applyFont="1" applyAlignment="1">
      <alignment vertical="center" wrapText="1"/>
    </xf>
    <xf numFmtId="0" fontId="35" fillId="0" borderId="0" xfId="0" applyFont="1"/>
    <xf numFmtId="0" fontId="33" fillId="0" borderId="0" xfId="0" applyFont="1" applyAlignment="1">
      <alignment horizontal="left" vertical="center" wrapText="1"/>
    </xf>
    <xf numFmtId="0" fontId="33"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3" fontId="33" fillId="0" borderId="1" xfId="0" applyNumberFormat="1" applyFont="1" applyFill="1" applyBorder="1" applyAlignment="1">
      <alignment vertical="center"/>
    </xf>
    <xf numFmtId="10" fontId="33" fillId="0" borderId="1" xfId="0" applyNumberFormat="1" applyFont="1" applyFill="1" applyBorder="1" applyAlignment="1">
      <alignment vertical="center"/>
    </xf>
    <xf numFmtId="0" fontId="33" fillId="0" borderId="0" xfId="0" applyFont="1" applyBorder="1" applyAlignment="1">
      <alignment horizontal="left" vertical="top" wrapText="1"/>
    </xf>
    <xf numFmtId="0" fontId="40" fillId="0" borderId="1" xfId="0" applyFont="1" applyBorder="1" applyAlignment="1">
      <alignment horizontal="left" vertical="top" wrapText="1"/>
    </xf>
    <xf numFmtId="3" fontId="0" fillId="0" borderId="1" xfId="0" applyNumberFormat="1" applyBorder="1" applyAlignment="1">
      <alignment horizontal="center" vertical="top" wrapText="1"/>
    </xf>
    <xf numFmtId="3" fontId="0" fillId="0" borderId="1" xfId="0" applyNumberFormat="1" applyFill="1" applyBorder="1" applyAlignment="1">
      <alignment horizontal="center" vertical="top" wrapText="1"/>
    </xf>
    <xf numFmtId="167" fontId="0" fillId="0" borderId="1" xfId="0" applyNumberFormat="1" applyFill="1" applyBorder="1" applyAlignment="1">
      <alignment horizontal="center" vertical="top" wrapText="1"/>
    </xf>
    <xf numFmtId="3" fontId="33" fillId="0" borderId="1" xfId="0" applyNumberFormat="1" applyFont="1" applyFill="1" applyBorder="1" applyAlignment="1">
      <alignment horizontal="center"/>
    </xf>
    <xf numFmtId="3" fontId="49" fillId="0" borderId="1" xfId="0" applyNumberFormat="1" applyFont="1" applyBorder="1" applyAlignment="1">
      <alignment horizontal="center" vertical="top" wrapText="1"/>
    </xf>
    <xf numFmtId="167" fontId="49" fillId="0" borderId="1" xfId="0" applyNumberFormat="1" applyFont="1" applyFill="1" applyBorder="1" applyAlignment="1">
      <alignment horizontal="center" vertical="top" wrapText="1"/>
    </xf>
    <xf numFmtId="0" fontId="40" fillId="0" borderId="0" xfId="0" applyFont="1" applyBorder="1" applyAlignment="1">
      <alignment horizontal="left" vertical="top" wrapText="1"/>
    </xf>
    <xf numFmtId="3" fontId="0" fillId="0" borderId="0" xfId="0" applyNumberFormat="1" applyBorder="1" applyAlignment="1">
      <alignment horizontal="left" vertical="top" wrapText="1"/>
    </xf>
    <xf numFmtId="0" fontId="0" fillId="0" borderId="0" xfId="0" applyBorder="1" applyAlignment="1">
      <alignment horizontal="left" vertical="top" wrapText="1"/>
    </xf>
    <xf numFmtId="3" fontId="40" fillId="0" borderId="0" xfId="0" applyNumberFormat="1" applyFont="1" applyBorder="1" applyAlignment="1">
      <alignment horizontal="left" vertical="top" wrapText="1"/>
    </xf>
    <xf numFmtId="3" fontId="0" fillId="0" borderId="0" xfId="0" applyNumberFormat="1" applyFill="1" applyBorder="1" applyAlignment="1">
      <alignment horizontal="left" vertical="top" wrapText="1"/>
    </xf>
    <xf numFmtId="0" fontId="0" fillId="0" borderId="0" xfId="0" applyAlignment="1">
      <alignment horizontal="left" vertical="top" wrapText="1"/>
    </xf>
    <xf numFmtId="0" fontId="40" fillId="0" borderId="1" xfId="0" applyFont="1" applyBorder="1" applyAlignment="1">
      <alignment horizontal="left" vertical="center" wrapText="1"/>
    </xf>
    <xf numFmtId="0" fontId="40" fillId="0" borderId="1" xfId="0" applyFont="1" applyFill="1" applyBorder="1" applyAlignment="1">
      <alignment horizontal="left" vertical="center" wrapText="1"/>
    </xf>
    <xf numFmtId="0" fontId="40" fillId="0" borderId="0" xfId="0" applyFont="1" applyBorder="1" applyAlignment="1">
      <alignment horizontal="left" vertical="center" wrapText="1"/>
    </xf>
    <xf numFmtId="0" fontId="0" fillId="0" borderId="0" xfId="0" applyBorder="1" applyAlignment="1">
      <alignment horizontal="left" vertical="center" wrapText="1"/>
    </xf>
    <xf numFmtId="3" fontId="40" fillId="0" borderId="0" xfId="0" applyNumberFormat="1" applyFont="1" applyBorder="1" applyAlignment="1">
      <alignment horizontal="left" vertical="center" wrapText="1"/>
    </xf>
    <xf numFmtId="3" fontId="0" fillId="5" borderId="1" xfId="0" applyNumberFormat="1" applyFill="1" applyBorder="1" applyAlignment="1">
      <alignment horizontal="center" vertical="center" wrapText="1"/>
    </xf>
    <xf numFmtId="3" fontId="33" fillId="0" borderId="1" xfId="0" applyNumberFormat="1" applyFont="1" applyFill="1" applyBorder="1" applyAlignment="1">
      <alignment wrapText="1"/>
    </xf>
    <xf numFmtId="3" fontId="1" fillId="0" borderId="1" xfId="0" applyNumberFormat="1" applyFont="1" applyBorder="1" applyAlignment="1">
      <alignment horizontal="right" vertical="top" wrapText="1"/>
    </xf>
    <xf numFmtId="0" fontId="1" fillId="0" borderId="1" xfId="0" applyFont="1" applyFill="1" applyBorder="1" applyAlignment="1">
      <alignment horizontal="center" vertical="center"/>
    </xf>
    <xf numFmtId="0" fontId="51" fillId="0" borderId="0" xfId="0" applyFont="1" applyAlignment="1">
      <alignment horizontal="left"/>
    </xf>
    <xf numFmtId="0" fontId="33" fillId="0" borderId="24" xfId="0" applyFont="1" applyFill="1" applyBorder="1"/>
    <xf numFmtId="0" fontId="0" fillId="0" borderId="0" xfId="0" applyAlignment="1">
      <alignment horizontal="left"/>
    </xf>
    <xf numFmtId="3" fontId="0" fillId="0" borderId="0" xfId="0" applyNumberFormat="1" applyFill="1" applyBorder="1" applyAlignment="1">
      <alignment horizontal="center"/>
    </xf>
    <xf numFmtId="0" fontId="0" fillId="0" borderId="4" xfId="0" applyBorder="1" applyAlignment="1">
      <alignment vertical="top" wrapText="1"/>
    </xf>
    <xf numFmtId="0" fontId="0" fillId="0" borderId="0" xfId="0" applyAlignment="1">
      <alignment horizontal="center" vertical="center" wrapText="1"/>
    </xf>
    <xf numFmtId="0" fontId="1" fillId="0" borderId="0" xfId="0" applyFont="1" applyBorder="1" applyAlignment="1">
      <alignment vertical="center"/>
    </xf>
    <xf numFmtId="0" fontId="33" fillId="0" borderId="4" xfId="0" applyFont="1" applyBorder="1" applyAlignment="1">
      <alignment vertical="center"/>
    </xf>
    <xf numFmtId="49" fontId="40" fillId="0" borderId="14" xfId="0" applyNumberFormat="1" applyFont="1" applyBorder="1" applyAlignment="1">
      <alignment horizontal="center"/>
    </xf>
    <xf numFmtId="49" fontId="40" fillId="0" borderId="14" xfId="0" applyNumberFormat="1" applyFont="1" applyBorder="1" applyAlignment="1">
      <alignment horizontal="center" wrapText="1"/>
    </xf>
    <xf numFmtId="0" fontId="0" fillId="0" borderId="0" xfId="0" applyAlignment="1"/>
    <xf numFmtId="3" fontId="33" fillId="0" borderId="1" xfId="0" applyNumberFormat="1" applyFont="1" applyBorder="1" applyAlignment="1">
      <alignment horizontal="center" vertical="center" wrapText="1"/>
    </xf>
    <xf numFmtId="0" fontId="33" fillId="0" borderId="0" xfId="0" applyFont="1" applyFill="1" applyBorder="1" applyAlignment="1">
      <alignment vertical="center"/>
    </xf>
    <xf numFmtId="0" fontId="33" fillId="0" borderId="0" xfId="0" applyFont="1" applyFill="1" applyBorder="1" applyAlignment="1">
      <alignment horizontal="right" vertical="center" wrapText="1"/>
    </xf>
    <xf numFmtId="0" fontId="17" fillId="0" borderId="0" xfId="0" applyFont="1" applyBorder="1" applyAlignment="1">
      <alignment vertical="center"/>
    </xf>
    <xf numFmtId="0" fontId="4" fillId="0" borderId="1" xfId="0" applyFont="1" applyFill="1" applyBorder="1" applyAlignment="1">
      <alignment horizontal="center" vertical="center" wrapText="1"/>
    </xf>
    <xf numFmtId="10" fontId="0" fillId="0" borderId="1" xfId="0" applyNumberFormat="1" applyBorder="1"/>
    <xf numFmtId="0" fontId="1" fillId="0" borderId="0" xfId="0" applyFont="1" applyAlignment="1">
      <alignment horizontal="center"/>
    </xf>
    <xf numFmtId="0" fontId="10" fillId="0" borderId="2" xfId="0" applyFont="1" applyBorder="1" applyAlignment="1">
      <alignment vertical="center" wrapText="1"/>
    </xf>
    <xf numFmtId="0" fontId="12" fillId="0" borderId="2" xfId="0" applyFont="1" applyBorder="1" applyAlignment="1">
      <alignment vertical="center" wrapText="1"/>
    </xf>
    <xf numFmtId="0" fontId="12" fillId="0" borderId="0" xfId="0" applyFont="1" applyAlignment="1">
      <alignment vertical="center"/>
    </xf>
    <xf numFmtId="0" fontId="21" fillId="0" borderId="1" xfId="0" applyFont="1" applyBorder="1" applyAlignment="1">
      <alignment vertical="center" wrapText="1"/>
    </xf>
    <xf numFmtId="0" fontId="22" fillId="0" borderId="1" xfId="0" applyFont="1" applyBorder="1" applyAlignment="1">
      <alignment vertical="center" wrapText="1"/>
    </xf>
    <xf numFmtId="0" fontId="22" fillId="0" borderId="0" xfId="0" applyFont="1" applyAlignment="1">
      <alignment vertical="center"/>
    </xf>
    <xf numFmtId="0" fontId="4" fillId="0" borderId="1" xfId="0" applyFont="1" applyBorder="1" applyAlignment="1">
      <alignment vertical="center" wrapText="1"/>
    </xf>
    <xf numFmtId="0" fontId="5" fillId="0" borderId="1" xfId="0" applyFont="1" applyBorder="1" applyAlignment="1">
      <alignment vertical="center" wrapText="1"/>
    </xf>
    <xf numFmtId="0" fontId="10" fillId="0" borderId="14" xfId="0" applyFont="1" applyBorder="1" applyAlignment="1">
      <alignment vertical="center" wrapText="1"/>
    </xf>
    <xf numFmtId="0" fontId="12" fillId="0" borderId="14" xfId="0" applyFont="1" applyBorder="1" applyAlignment="1">
      <alignmen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10" fillId="0" borderId="1" xfId="0" applyFont="1" applyBorder="1" applyAlignment="1">
      <alignment vertical="center" wrapText="1"/>
    </xf>
    <xf numFmtId="0" fontId="12" fillId="0" borderId="1" xfId="0" applyFont="1" applyBorder="1" applyAlignment="1">
      <alignment vertical="center" wrapText="1"/>
    </xf>
    <xf numFmtId="0" fontId="21"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21" fillId="0" borderId="1" xfId="0" applyFont="1" applyFill="1" applyBorder="1" applyAlignment="1">
      <alignment horizontal="left" vertical="center" wrapText="1"/>
    </xf>
    <xf numFmtId="0" fontId="22" fillId="0" borderId="1" xfId="0" applyFont="1" applyBorder="1" applyAlignment="1">
      <alignment horizontal="left" vertical="center" wrapText="1"/>
    </xf>
    <xf numFmtId="0" fontId="10" fillId="0" borderId="1" xfId="0" applyFont="1" applyFill="1" applyBorder="1" applyAlignment="1">
      <alignment vertical="center" wrapText="1"/>
    </xf>
    <xf numFmtId="0" fontId="12" fillId="0" borderId="1" xfId="0" applyFont="1" applyFill="1" applyBorder="1" applyAlignment="1">
      <alignment vertical="center" wrapText="1"/>
    </xf>
    <xf numFmtId="0" fontId="22" fillId="0" borderId="1" xfId="0" applyFont="1" applyFill="1" applyBorder="1" applyAlignment="1">
      <alignment vertical="center" wrapText="1"/>
    </xf>
    <xf numFmtId="0" fontId="4" fillId="0" borderId="2" xfId="0" applyFont="1" applyBorder="1" applyAlignment="1">
      <alignment horizontal="left" vertical="center" wrapText="1"/>
    </xf>
    <xf numFmtId="0" fontId="5" fillId="0" borderId="2" xfId="0" applyFont="1" applyBorder="1" applyAlignment="1">
      <alignment vertical="center" wrapText="1"/>
    </xf>
    <xf numFmtId="0" fontId="21" fillId="0" borderId="1" xfId="0" applyFont="1" applyFill="1" applyBorder="1" applyAlignment="1">
      <alignment vertical="center" wrapText="1"/>
    </xf>
    <xf numFmtId="0" fontId="21" fillId="0" borderId="2" xfId="0" applyFont="1" applyBorder="1" applyAlignment="1">
      <alignment vertical="center"/>
    </xf>
    <xf numFmtId="0" fontId="22" fillId="0" borderId="2" xfId="0" applyFont="1" applyBorder="1" applyAlignment="1">
      <alignment vertical="center" wrapText="1"/>
    </xf>
    <xf numFmtId="0" fontId="4" fillId="0" borderId="1" xfId="0" applyFont="1" applyBorder="1" applyAlignment="1">
      <alignment vertical="center"/>
    </xf>
    <xf numFmtId="0" fontId="10" fillId="0" borderId="1" xfId="0" applyFont="1" applyBorder="1" applyAlignment="1">
      <alignment vertical="center"/>
    </xf>
    <xf numFmtId="0" fontId="0" fillId="0" borderId="0" xfId="0" applyAlignment="1">
      <alignment horizontal="left"/>
    </xf>
    <xf numFmtId="3" fontId="16" fillId="0" borderId="0" xfId="0" applyNumberFormat="1" applyFont="1" applyBorder="1"/>
    <xf numFmtId="0" fontId="0" fillId="0" borderId="1" xfId="0" applyBorder="1" applyAlignment="1">
      <alignment horizontal="left" vertical="center" wrapText="1"/>
    </xf>
    <xf numFmtId="0" fontId="0" fillId="0" borderId="1" xfId="0" applyFill="1" applyBorder="1" applyAlignment="1">
      <alignment vertical="center" wrapText="1"/>
    </xf>
    <xf numFmtId="168" fontId="0" fillId="0" borderId="0" xfId="0" applyNumberFormat="1" applyAlignment="1">
      <alignment vertical="center"/>
    </xf>
    <xf numFmtId="0" fontId="0" fillId="0" borderId="0" xfId="0" applyBorder="1" applyAlignment="1">
      <alignment horizontal="center" vertical="center"/>
    </xf>
    <xf numFmtId="164" fontId="0" fillId="0" borderId="0" xfId="0" applyNumberFormat="1" applyFill="1" applyBorder="1" applyAlignment="1">
      <alignment horizontal="center" vertical="center"/>
    </xf>
    <xf numFmtId="0" fontId="30" fillId="0" borderId="0" xfId="0" applyFont="1" applyAlignment="1">
      <alignment horizontal="center" vertical="center"/>
    </xf>
    <xf numFmtId="0" fontId="27" fillId="0" borderId="0" xfId="0" applyFont="1" applyAlignment="1">
      <alignment horizontal="center" vertical="center"/>
    </xf>
    <xf numFmtId="0" fontId="23" fillId="0" borderId="0" xfId="0" applyFont="1" applyAlignment="1">
      <alignment horizontal="center" vertical="top" wrapText="1"/>
    </xf>
    <xf numFmtId="0" fontId="0" fillId="0" borderId="0" xfId="0" applyAlignment="1">
      <alignment horizontal="center" vertical="top" wrapText="1"/>
    </xf>
    <xf numFmtId="0" fontId="23" fillId="0" borderId="0" xfId="0" applyFont="1" applyAlignment="1">
      <alignment horizontal="left" vertical="top" wrapText="1"/>
    </xf>
    <xf numFmtId="0" fontId="23" fillId="0" borderId="0" xfId="0" applyFont="1" applyAlignment="1">
      <alignment horizontal="left" vertical="top"/>
    </xf>
    <xf numFmtId="0" fontId="29" fillId="0" borderId="0" xfId="0" applyFont="1" applyBorder="1" applyAlignment="1">
      <alignment horizontal="center" vertical="top" wrapText="1"/>
    </xf>
    <xf numFmtId="0" fontId="15" fillId="0" borderId="0" xfId="0" applyFont="1" applyBorder="1" applyAlignment="1">
      <alignment horizontal="center" vertical="top" wrapText="1"/>
    </xf>
    <xf numFmtId="0" fontId="4" fillId="0" borderId="0" xfId="0" applyFont="1" applyAlignment="1">
      <alignment horizontal="left" vertical="center" wrapText="1"/>
    </xf>
    <xf numFmtId="0" fontId="13" fillId="0" borderId="0" xfId="0" applyFont="1" applyAlignment="1">
      <alignment horizontal="left" vertical="center" wrapText="1"/>
    </xf>
    <xf numFmtId="0" fontId="3" fillId="6" borderId="18" xfId="0" applyFont="1" applyFill="1" applyBorder="1" applyAlignment="1">
      <alignment horizontal="center" wrapText="1"/>
    </xf>
    <xf numFmtId="0" fontId="3" fillId="6" borderId="19" xfId="0" applyFont="1" applyFill="1" applyBorder="1" applyAlignment="1">
      <alignment horizontal="center" wrapText="1"/>
    </xf>
    <xf numFmtId="0" fontId="3" fillId="6" borderId="20" xfId="0" applyFont="1" applyFill="1" applyBorder="1" applyAlignment="1">
      <alignment horizontal="center" wrapText="1"/>
    </xf>
    <xf numFmtId="0" fontId="3" fillId="6" borderId="21" xfId="0" applyFont="1" applyFill="1" applyBorder="1" applyAlignment="1">
      <alignment horizontal="center" wrapText="1"/>
    </xf>
    <xf numFmtId="0" fontId="23" fillId="0" borderId="4" xfId="0" applyFont="1" applyBorder="1" applyAlignment="1">
      <alignment horizontal="left" vertical="center" wrapText="1"/>
    </xf>
    <xf numFmtId="0" fontId="23" fillId="0" borderId="15" xfId="0" applyFont="1" applyBorder="1" applyAlignment="1">
      <alignment horizontal="left" vertical="center" wrapText="1"/>
    </xf>
    <xf numFmtId="0" fontId="23" fillId="0" borderId="22" xfId="0" applyFont="1" applyBorder="1" applyAlignment="1">
      <alignment horizontal="left" vertical="center" wrapText="1"/>
    </xf>
    <xf numFmtId="0" fontId="0" fillId="0" borderId="1" xfId="0" applyBorder="1" applyAlignment="1">
      <alignment horizontal="left" vertical="top"/>
    </xf>
    <xf numFmtId="0" fontId="1" fillId="0" borderId="1" xfId="0" applyFont="1" applyBorder="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0" fillId="0" borderId="1" xfId="0" applyFill="1" applyBorder="1" applyAlignment="1">
      <alignment horizontal="left" vertical="top" wrapText="1"/>
    </xf>
    <xf numFmtId="0" fontId="1" fillId="0" borderId="1" xfId="0" applyFont="1" applyFill="1" applyBorder="1" applyAlignment="1">
      <alignment horizontal="left" vertical="top" wrapText="1"/>
    </xf>
    <xf numFmtId="0" fontId="1" fillId="0" borderId="4" xfId="0" applyFont="1" applyBorder="1" applyAlignment="1">
      <alignment horizontal="left" vertical="top"/>
    </xf>
    <xf numFmtId="0" fontId="1" fillId="0" borderId="15" xfId="0" applyFont="1" applyBorder="1" applyAlignment="1">
      <alignment horizontal="left" vertical="top"/>
    </xf>
    <xf numFmtId="0" fontId="1" fillId="0" borderId="22" xfId="0" applyFont="1" applyBorder="1" applyAlignment="1">
      <alignment horizontal="left" vertical="top"/>
    </xf>
    <xf numFmtId="0" fontId="1" fillId="4" borderId="1" xfId="0" applyFont="1" applyFill="1" applyBorder="1" applyAlignment="1">
      <alignment horizontal="center" vertical="top"/>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1" fillId="4" borderId="1" xfId="0" applyFont="1" applyFill="1" applyBorder="1" applyAlignment="1">
      <alignment horizontal="center"/>
    </xf>
    <xf numFmtId="0" fontId="1" fillId="0" borderId="15" xfId="0" applyFont="1" applyBorder="1" applyAlignment="1">
      <alignment horizontal="center" vertical="top" wrapText="1"/>
    </xf>
    <xf numFmtId="0" fontId="1" fillId="0" borderId="22" xfId="0" applyFont="1" applyBorder="1" applyAlignment="1">
      <alignment horizontal="center" vertical="top" wrapText="1"/>
    </xf>
    <xf numFmtId="0" fontId="1" fillId="0" borderId="14" xfId="0" applyFont="1" applyBorder="1" applyAlignment="1">
      <alignment horizontal="left" vertical="top" wrapText="1"/>
    </xf>
    <xf numFmtId="0" fontId="33" fillId="0" borderId="2"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4" borderId="1" xfId="0" applyFont="1" applyFill="1" applyBorder="1" applyAlignment="1">
      <alignment horizontal="center" vertical="top" wrapText="1"/>
    </xf>
    <xf numFmtId="0" fontId="33" fillId="0" borderId="1" xfId="0" applyFont="1" applyFill="1" applyBorder="1" applyAlignment="1">
      <alignment horizontal="left" vertical="top" wrapText="1"/>
    </xf>
    <xf numFmtId="0" fontId="33" fillId="0" borderId="0" xfId="0" applyFont="1" applyAlignment="1">
      <alignment horizontal="left" wrapText="1"/>
    </xf>
    <xf numFmtId="0" fontId="33" fillId="0" borderId="0" xfId="0" applyFont="1" applyBorder="1" applyAlignment="1">
      <alignment horizontal="left" vertical="center" wrapText="1"/>
    </xf>
    <xf numFmtId="0" fontId="33" fillId="0" borderId="0" xfId="0" applyFont="1" applyAlignment="1">
      <alignment horizontal="left" vertical="top" wrapText="1"/>
    </xf>
    <xf numFmtId="165" fontId="35" fillId="0" borderId="0" xfId="0" applyNumberFormat="1" applyFont="1" applyFill="1" applyBorder="1" applyAlignment="1">
      <alignment horizontal="left" vertical="center" wrapText="1"/>
    </xf>
    <xf numFmtId="0" fontId="33" fillId="0" borderId="0" xfId="0" applyFont="1" applyBorder="1" applyAlignment="1">
      <alignment horizontal="left" vertical="center"/>
    </xf>
    <xf numFmtId="165" fontId="35" fillId="0" borderId="0" xfId="0" applyNumberFormat="1" applyFont="1" applyFill="1" applyBorder="1" applyAlignment="1">
      <alignment horizontal="left" vertical="center"/>
    </xf>
    <xf numFmtId="0" fontId="23" fillId="0" borderId="0" xfId="0" applyFont="1" applyAlignment="1">
      <alignment horizontal="left" wrapText="1"/>
    </xf>
    <xf numFmtId="3" fontId="1" fillId="0" borderId="1" xfId="0" applyNumberFormat="1" applyFont="1" applyFill="1" applyBorder="1" applyAlignment="1">
      <alignment horizontal="center"/>
    </xf>
    <xf numFmtId="3" fontId="1" fillId="0" borderId="4" xfId="0" applyNumberFormat="1" applyFont="1" applyFill="1" applyBorder="1" applyAlignment="1">
      <alignment horizontal="center"/>
    </xf>
    <xf numFmtId="3" fontId="1" fillId="0" borderId="15" xfId="0" applyNumberFormat="1" applyFont="1" applyFill="1" applyBorder="1" applyAlignment="1">
      <alignment horizontal="center"/>
    </xf>
    <xf numFmtId="3" fontId="1" fillId="0" borderId="22" xfId="0" applyNumberFormat="1" applyFont="1" applyFill="1" applyBorder="1" applyAlignment="1">
      <alignment horizontal="center"/>
    </xf>
    <xf numFmtId="0" fontId="33" fillId="0" borderId="0" xfId="0" applyFont="1" applyAlignment="1">
      <alignment horizontal="left"/>
    </xf>
    <xf numFmtId="0" fontId="0" fillId="0" borderId="0" xfId="0" applyAlignment="1">
      <alignment horizontal="left"/>
    </xf>
    <xf numFmtId="3" fontId="23" fillId="0" borderId="1" xfId="0" applyNumberFormat="1" applyFont="1" applyBorder="1" applyAlignment="1">
      <alignment horizontal="center"/>
    </xf>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3" fontId="33" fillId="0" borderId="4" xfId="0" applyNumberFormat="1" applyFont="1" applyFill="1" applyBorder="1" applyAlignment="1">
      <alignment horizontal="center" wrapText="1"/>
    </xf>
    <xf numFmtId="3" fontId="33" fillId="0" borderId="15" xfId="0" applyNumberFormat="1" applyFont="1" applyFill="1" applyBorder="1" applyAlignment="1">
      <alignment horizontal="center" wrapText="1"/>
    </xf>
    <xf numFmtId="3" fontId="33" fillId="0" borderId="22" xfId="0" applyNumberFormat="1" applyFont="1" applyFill="1" applyBorder="1" applyAlignment="1">
      <alignment horizontal="center" wrapText="1"/>
    </xf>
    <xf numFmtId="0" fontId="1" fillId="0" borderId="0" xfId="0" applyFont="1" applyAlignment="1">
      <alignment horizontal="left" vertical="top" wrapText="1"/>
    </xf>
    <xf numFmtId="3" fontId="33" fillId="0" borderId="4" xfId="0" applyNumberFormat="1" applyFont="1" applyFill="1" applyBorder="1" applyAlignment="1">
      <alignment horizontal="center"/>
    </xf>
    <xf numFmtId="3" fontId="33" fillId="0" borderId="15" xfId="0" applyNumberFormat="1" applyFont="1" applyFill="1" applyBorder="1" applyAlignment="1">
      <alignment horizontal="center"/>
    </xf>
    <xf numFmtId="3" fontId="33" fillId="0" borderId="22" xfId="0" applyNumberFormat="1" applyFont="1" applyFill="1" applyBorder="1" applyAlignment="1">
      <alignment horizontal="center"/>
    </xf>
    <xf numFmtId="0" fontId="33" fillId="0" borderId="0" xfId="0" applyFont="1" applyAlignment="1">
      <alignment vertical="top" wrapText="1"/>
    </xf>
    <xf numFmtId="0" fontId="40" fillId="0" borderId="0" xfId="0" applyFont="1" applyAlignment="1">
      <alignment wrapText="1"/>
    </xf>
    <xf numFmtId="0" fontId="40" fillId="0" borderId="0" xfId="0" applyFont="1" applyFill="1" applyBorder="1" applyAlignment="1">
      <alignment horizontal="left"/>
    </xf>
    <xf numFmtId="3" fontId="33" fillId="0" borderId="4" xfId="0" applyNumberFormat="1" applyFont="1" applyBorder="1" applyAlignment="1">
      <alignment horizontal="center" vertical="center"/>
    </xf>
    <xf numFmtId="3" fontId="33" fillId="0" borderId="15" xfId="0" applyNumberFormat="1" applyFont="1" applyBorder="1" applyAlignment="1">
      <alignment horizontal="center" vertical="center"/>
    </xf>
    <xf numFmtId="3" fontId="33" fillId="0" borderId="22" xfId="0" applyNumberFormat="1" applyFont="1" applyBorder="1" applyAlignment="1">
      <alignment horizontal="center" vertical="center"/>
    </xf>
    <xf numFmtId="0" fontId="1" fillId="0" borderId="0" xfId="0" applyFont="1" applyBorder="1" applyAlignment="1">
      <alignment horizontal="left" vertical="top" wrapText="1"/>
    </xf>
    <xf numFmtId="0" fontId="33" fillId="0" borderId="0" xfId="0" applyFont="1" applyAlignment="1">
      <alignment horizontal="left" vertical="center" wrapText="1"/>
    </xf>
    <xf numFmtId="0" fontId="40" fillId="0" borderId="0" xfId="0" applyFont="1" applyAlignment="1">
      <alignment horizontal="center"/>
    </xf>
    <xf numFmtId="0" fontId="0" fillId="0" borderId="0" xfId="0" applyBorder="1" applyAlignment="1">
      <alignment horizontal="left" vertical="top" wrapText="1"/>
    </xf>
    <xf numFmtId="0" fontId="0" fillId="0" borderId="0" xfId="0" applyAlignment="1">
      <alignment horizontal="left" vertical="top" wrapText="1"/>
    </xf>
    <xf numFmtId="0" fontId="33" fillId="0" borderId="0" xfId="0" applyFont="1" applyBorder="1" applyAlignment="1">
      <alignment horizontal="left"/>
    </xf>
    <xf numFmtId="0" fontId="0" fillId="0" borderId="0" xfId="0" applyBorder="1" applyAlignment="1">
      <alignment horizontal="left"/>
    </xf>
    <xf numFmtId="3" fontId="35" fillId="0" borderId="1" xfId="0" applyNumberFormat="1" applyFont="1" applyBorder="1" applyAlignment="1">
      <alignment horizontal="center"/>
    </xf>
    <xf numFmtId="0" fontId="46" fillId="0" borderId="0" xfId="0" applyFont="1"/>
    <xf numFmtId="4" fontId="46" fillId="0" borderId="0" xfId="0" applyNumberFormat="1" applyFont="1"/>
    <xf numFmtId="0" fontId="46" fillId="0" borderId="1" xfId="0" applyFont="1" applyBorder="1" applyAlignment="1">
      <alignment horizontal="center"/>
    </xf>
    <xf numFmtId="4" fontId="46" fillId="0" borderId="1" xfId="0" applyNumberFormat="1" applyFont="1" applyBorder="1" applyAlignment="1">
      <alignment horizontal="center"/>
    </xf>
    <xf numFmtId="0" fontId="46" fillId="0" borderId="1" xfId="0" applyFont="1" applyBorder="1"/>
    <xf numFmtId="3" fontId="46" fillId="0" borderId="1" xfId="0" applyNumberFormat="1" applyFont="1" applyBorder="1"/>
    <xf numFmtId="4" fontId="46" fillId="0" borderId="1" xfId="0" applyNumberFormat="1" applyFont="1" applyBorder="1"/>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000000"/>
      <rgbColor rgb="00FFFFFF"/>
      <rgbColor rgb="006E7D6E"/>
      <rgbColor rgb="00F0FFF0"/>
      <rgbColor rgb="00C8E1C8"/>
      <rgbColor rgb="00E6FFE6"/>
      <rgbColor rgb="00CECECE"/>
      <rgbColor rgb="00000000"/>
      <rgbColor rgb="00000000"/>
      <rgbColor rgb="00000000"/>
      <rgbColor rgb="0000AAAA"/>
      <rgbColor rgb="00005555"/>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Ingested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(387.3 TBs)</a:t>
            </a:r>
          </a:p>
        </c:rich>
      </c:tx>
      <c:spPr>
        <a:noFill/>
        <a:ln w="25400">
          <a:noFill/>
        </a:ln>
      </c:spPr>
    </c:title>
    <c:plotArea>
      <c:layout>
        <c:manualLayout>
          <c:layoutTarget val="inner"/>
          <c:xMode val="edge"/>
          <c:yMode val="edge"/>
          <c:x val="0.35195578730003463"/>
          <c:y val="0.61879895561358567"/>
          <c:w val="0.26815679032383488"/>
          <c:h val="0.25065274151436034"/>
        </c:manualLayout>
      </c:layout>
      <c:pieChart>
        <c:varyColors val="1"/>
        <c:ser>
          <c:idx val="0"/>
          <c:order val="0"/>
          <c:tx>
            <c:strRef>
              <c:f>Ingest!$B$6</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Lbls>
            <c:dLbl>
              <c:idx val="0"/>
              <c:layout>
                <c:manualLayout>
                  <c:x val="8.1258041274252568E-2"/>
                  <c:y val="-4.0443487165001514E-3"/>
                </c:manualLayout>
              </c:layout>
              <c:dLblPos val="bestFit"/>
              <c:showCatName val="1"/>
              <c:showPercent val="1"/>
            </c:dLbl>
            <c:dLbl>
              <c:idx val="1"/>
              <c:layout>
                <c:manualLayout>
                  <c:x val="4.4961144562811986E-2"/>
                  <c:y val="-1.4632251686028041E-2"/>
                </c:manualLayout>
              </c:layout>
              <c:dLblPos val="bestFit"/>
              <c:showCatName val="1"/>
              <c:showPercent val="1"/>
            </c:dLbl>
            <c:dLbl>
              <c:idx val="2"/>
              <c:layout>
                <c:manualLayout>
                  <c:x val="-5.6452833101744634E-2"/>
                  <c:y val="-1.1216411849864103E-2"/>
                </c:manualLayout>
              </c:layout>
              <c:dLblPos val="bestFit"/>
              <c:showCatName val="1"/>
              <c:showPercent val="1"/>
            </c:dLbl>
            <c:numFmt formatCode="0.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Ingest!$A$7:$A$13</c:f>
              <c:strCache>
                <c:ptCount val="7"/>
                <c:pt idx="0">
                  <c:v>ASDC</c:v>
                </c:pt>
                <c:pt idx="1">
                  <c:v>GESDISC</c:v>
                </c:pt>
                <c:pt idx="2">
                  <c:v>GHRC</c:v>
                </c:pt>
                <c:pt idx="3">
                  <c:v>LPDAAC</c:v>
                </c:pt>
                <c:pt idx="4">
                  <c:v>MODAPS</c:v>
                </c:pt>
                <c:pt idx="5">
                  <c:v>NSIDC</c:v>
                </c:pt>
                <c:pt idx="6">
                  <c:v>PODAAC</c:v>
                </c:pt>
              </c:strCache>
            </c:strRef>
          </c:cat>
          <c:val>
            <c:numRef>
              <c:f>Ingest!$B$7:$B$13</c:f>
              <c:numCache>
                <c:formatCode>#,##0.0</c:formatCode>
                <c:ptCount val="7"/>
                <c:pt idx="0">
                  <c:v>100.32615296936035</c:v>
                </c:pt>
                <c:pt idx="1">
                  <c:v>110.49283523845672</c:v>
                </c:pt>
                <c:pt idx="2">
                  <c:v>5.5028544921874998</c:v>
                </c:pt>
                <c:pt idx="3">
                  <c:v>107.43744410514832</c:v>
                </c:pt>
                <c:pt idx="4">
                  <c:v>48.763137677192688</c:v>
                </c:pt>
                <c:pt idx="5">
                  <c:v>13.041063204765321</c:v>
                </c:pt>
                <c:pt idx="6">
                  <c:v>1.7398913555145263</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3" r="0.75000000000000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1" i="0" baseline="0"/>
            </a:pPr>
            <a:r>
              <a:rPr lang="en-US" sz="1600" b="1" i="0" baseline="0"/>
              <a:t>Total Users by Domain</a:t>
            </a:r>
          </a:p>
        </c:rich>
      </c:tx>
      <c:layout/>
    </c:title>
    <c:plotArea>
      <c:layout/>
      <c:barChart>
        <c:barDir val="col"/>
        <c:grouping val="stacked"/>
        <c:ser>
          <c:idx val="0"/>
          <c:order val="0"/>
          <c:tx>
            <c:strRef>
              <c:f>'Data Users'!$A$16</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 /
LAADS</c:v>
                </c:pt>
                <c:pt idx="7">
                  <c:v>NSIDC</c:v>
                </c:pt>
                <c:pt idx="8">
                  <c:v>ORNL</c:v>
                </c:pt>
                <c:pt idx="9">
                  <c:v>PO.DAAC</c:v>
                </c:pt>
                <c:pt idx="10">
                  <c:v>SEDAC</c:v>
                </c:pt>
              </c:strCache>
            </c:strRef>
          </c:cat>
          <c:val>
            <c:numRef>
              <c:f>'Data Users'!$B$16:$L$16</c:f>
              <c:numCache>
                <c:formatCode>#,##0</c:formatCode>
                <c:ptCount val="11"/>
                <c:pt idx="0">
                  <c:v>8751</c:v>
                </c:pt>
                <c:pt idx="1">
                  <c:v>22355</c:v>
                </c:pt>
                <c:pt idx="2">
                  <c:v>17857</c:v>
                </c:pt>
                <c:pt idx="3">
                  <c:v>1346</c:v>
                </c:pt>
                <c:pt idx="4">
                  <c:v>686</c:v>
                </c:pt>
                <c:pt idx="5">
                  <c:v>11114</c:v>
                </c:pt>
                <c:pt idx="6">
                  <c:v>59207</c:v>
                </c:pt>
                <c:pt idx="7">
                  <c:v>6221</c:v>
                </c:pt>
                <c:pt idx="8">
                  <c:v>8696</c:v>
                </c:pt>
                <c:pt idx="9">
                  <c:v>13688</c:v>
                </c:pt>
                <c:pt idx="10">
                  <c:v>42394</c:v>
                </c:pt>
              </c:numCache>
            </c:numRef>
          </c:val>
        </c:ser>
        <c:ser>
          <c:idx val="1"/>
          <c:order val="1"/>
          <c:tx>
            <c:strRef>
              <c:f>'Data Users'!$A$17</c:f>
              <c:strCache>
                <c:ptCount val="1"/>
                <c:pt idx="0">
                  <c:v>US GOV</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 /
LAADS</c:v>
                </c:pt>
                <c:pt idx="7">
                  <c:v>NSIDC</c:v>
                </c:pt>
                <c:pt idx="8">
                  <c:v>ORNL</c:v>
                </c:pt>
                <c:pt idx="9">
                  <c:v>PO.DAAC</c:v>
                </c:pt>
                <c:pt idx="10">
                  <c:v>SEDAC</c:v>
                </c:pt>
              </c:strCache>
            </c:strRef>
          </c:cat>
          <c:val>
            <c:numRef>
              <c:f>'Data Users'!$B$17:$L$17</c:f>
              <c:numCache>
                <c:formatCode>#,##0</c:formatCode>
                <c:ptCount val="11"/>
                <c:pt idx="0">
                  <c:v>49</c:v>
                </c:pt>
                <c:pt idx="1">
                  <c:v>1274</c:v>
                </c:pt>
                <c:pt idx="2">
                  <c:v>3797</c:v>
                </c:pt>
                <c:pt idx="3">
                  <c:v>149</c:v>
                </c:pt>
                <c:pt idx="4">
                  <c:v>200</c:v>
                </c:pt>
                <c:pt idx="5">
                  <c:v>661</c:v>
                </c:pt>
                <c:pt idx="6">
                  <c:v>1038</c:v>
                </c:pt>
                <c:pt idx="7">
                  <c:v>602</c:v>
                </c:pt>
                <c:pt idx="8">
                  <c:v>444</c:v>
                </c:pt>
                <c:pt idx="9">
                  <c:v>1145</c:v>
                </c:pt>
                <c:pt idx="10">
                  <c:v>450</c:v>
                </c:pt>
              </c:numCache>
            </c:numRef>
          </c:val>
        </c:ser>
        <c:ser>
          <c:idx val="2"/>
          <c:order val="2"/>
          <c:tx>
            <c:strRef>
              <c:f>'Data Users'!$A$18</c:f>
              <c:strCache>
                <c:ptCount val="1"/>
                <c:pt idx="0">
                  <c:v>US EDU</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 /
LAADS</c:v>
                </c:pt>
                <c:pt idx="7">
                  <c:v>NSIDC</c:v>
                </c:pt>
                <c:pt idx="8">
                  <c:v>ORNL</c:v>
                </c:pt>
                <c:pt idx="9">
                  <c:v>PO.DAAC</c:v>
                </c:pt>
                <c:pt idx="10">
                  <c:v>SEDAC</c:v>
                </c:pt>
              </c:strCache>
            </c:strRef>
          </c:cat>
          <c:val>
            <c:numRef>
              <c:f>'Data Users'!$B$18:$L$18</c:f>
              <c:numCache>
                <c:formatCode>#,##0</c:formatCode>
                <c:ptCount val="11"/>
                <c:pt idx="0">
                  <c:v>171</c:v>
                </c:pt>
                <c:pt idx="1">
                  <c:v>933</c:v>
                </c:pt>
                <c:pt idx="2">
                  <c:v>4412</c:v>
                </c:pt>
                <c:pt idx="3">
                  <c:v>225</c:v>
                </c:pt>
                <c:pt idx="4">
                  <c:v>254</c:v>
                </c:pt>
                <c:pt idx="5">
                  <c:v>1876</c:v>
                </c:pt>
                <c:pt idx="6">
                  <c:v>1572</c:v>
                </c:pt>
                <c:pt idx="7">
                  <c:v>1600</c:v>
                </c:pt>
                <c:pt idx="8">
                  <c:v>1687</c:v>
                </c:pt>
                <c:pt idx="9">
                  <c:v>1824</c:v>
                </c:pt>
                <c:pt idx="10">
                  <c:v>2749</c:v>
                </c:pt>
              </c:numCache>
            </c:numRef>
          </c:val>
        </c:ser>
        <c:ser>
          <c:idx val="3"/>
          <c:order val="3"/>
          <c:tx>
            <c:strRef>
              <c:f>'Data Users'!$A$19</c:f>
              <c:strCache>
                <c:ptCount val="1"/>
                <c:pt idx="0">
                  <c:v>US COM</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 /
LAADS</c:v>
                </c:pt>
                <c:pt idx="7">
                  <c:v>NSIDC</c:v>
                </c:pt>
                <c:pt idx="8">
                  <c:v>ORNL</c:v>
                </c:pt>
                <c:pt idx="9">
                  <c:v>PO.DAAC</c:v>
                </c:pt>
                <c:pt idx="10">
                  <c:v>SEDAC</c:v>
                </c:pt>
              </c:strCache>
            </c:strRef>
          </c:cat>
          <c:val>
            <c:numRef>
              <c:f>'Data Users'!$B$19:$L$19</c:f>
              <c:numCache>
                <c:formatCode>#,##0</c:formatCode>
                <c:ptCount val="11"/>
                <c:pt idx="0">
                  <c:v>1527</c:v>
                </c:pt>
                <c:pt idx="1">
                  <c:v>3310</c:v>
                </c:pt>
                <c:pt idx="2">
                  <c:v>7213</c:v>
                </c:pt>
                <c:pt idx="3">
                  <c:v>428</c:v>
                </c:pt>
                <c:pt idx="4">
                  <c:v>161</c:v>
                </c:pt>
                <c:pt idx="5">
                  <c:v>3801</c:v>
                </c:pt>
                <c:pt idx="6">
                  <c:v>2126</c:v>
                </c:pt>
                <c:pt idx="7">
                  <c:v>2727</c:v>
                </c:pt>
                <c:pt idx="8">
                  <c:v>2480</c:v>
                </c:pt>
                <c:pt idx="9">
                  <c:v>2487</c:v>
                </c:pt>
                <c:pt idx="10">
                  <c:v>15589</c:v>
                </c:pt>
              </c:numCache>
            </c:numRef>
          </c:val>
        </c:ser>
        <c:ser>
          <c:idx val="4"/>
          <c:order val="4"/>
          <c:tx>
            <c:strRef>
              <c:f>'Data Users'!$A$20</c:f>
              <c:strCache>
                <c:ptCount val="1"/>
                <c:pt idx="0">
                  <c:v>US ORG</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 /
LAADS</c:v>
                </c:pt>
                <c:pt idx="7">
                  <c:v>NSIDC</c:v>
                </c:pt>
                <c:pt idx="8">
                  <c:v>ORNL</c:v>
                </c:pt>
                <c:pt idx="9">
                  <c:v>PO.DAAC</c:v>
                </c:pt>
                <c:pt idx="10">
                  <c:v>SEDAC</c:v>
                </c:pt>
              </c:strCache>
            </c:strRef>
          </c:cat>
          <c:val>
            <c:numRef>
              <c:f>'Data Users'!$B$20:$L$20</c:f>
              <c:numCache>
                <c:formatCode>#,##0</c:formatCode>
                <c:ptCount val="11"/>
                <c:pt idx="0">
                  <c:v>23</c:v>
                </c:pt>
                <c:pt idx="1">
                  <c:v>102</c:v>
                </c:pt>
                <c:pt idx="2">
                  <c:v>191</c:v>
                </c:pt>
                <c:pt idx="3">
                  <c:v>5</c:v>
                </c:pt>
                <c:pt idx="4">
                  <c:v>6</c:v>
                </c:pt>
                <c:pt idx="5">
                  <c:v>176</c:v>
                </c:pt>
                <c:pt idx="6">
                  <c:v>35</c:v>
                </c:pt>
                <c:pt idx="7">
                  <c:v>71</c:v>
                </c:pt>
                <c:pt idx="8">
                  <c:v>51</c:v>
                </c:pt>
                <c:pt idx="9">
                  <c:v>42</c:v>
                </c:pt>
                <c:pt idx="10">
                  <c:v>311</c:v>
                </c:pt>
              </c:numCache>
            </c:numRef>
          </c:val>
        </c:ser>
        <c:ser>
          <c:idx val="5"/>
          <c:order val="5"/>
          <c:tx>
            <c:strRef>
              <c:f>'Data Users'!$A$21</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 /
LAADS</c:v>
                </c:pt>
                <c:pt idx="7">
                  <c:v>NSIDC</c:v>
                </c:pt>
                <c:pt idx="8">
                  <c:v>ORNL</c:v>
                </c:pt>
                <c:pt idx="9">
                  <c:v>PO.DAAC</c:v>
                </c:pt>
                <c:pt idx="10">
                  <c:v>SEDAC</c:v>
                </c:pt>
              </c:strCache>
            </c:strRef>
          </c:cat>
          <c:val>
            <c:numRef>
              <c:f>'Data Users'!$B$21:$L$21</c:f>
              <c:numCache>
                <c:formatCode>#,##0</c:formatCode>
                <c:ptCount val="11"/>
                <c:pt idx="0">
                  <c:v>258</c:v>
                </c:pt>
                <c:pt idx="1">
                  <c:v>1848</c:v>
                </c:pt>
                <c:pt idx="2">
                  <c:v>2117</c:v>
                </c:pt>
                <c:pt idx="3">
                  <c:v>190</c:v>
                </c:pt>
                <c:pt idx="4">
                  <c:v>185</c:v>
                </c:pt>
                <c:pt idx="5">
                  <c:v>403</c:v>
                </c:pt>
                <c:pt idx="6">
                  <c:v>781</c:v>
                </c:pt>
                <c:pt idx="7">
                  <c:v>837</c:v>
                </c:pt>
                <c:pt idx="8">
                  <c:v>841</c:v>
                </c:pt>
                <c:pt idx="9">
                  <c:v>850</c:v>
                </c:pt>
                <c:pt idx="10">
                  <c:v>3427</c:v>
                </c:pt>
              </c:numCache>
            </c:numRef>
          </c:val>
        </c:ser>
        <c:ser>
          <c:idx val="6"/>
          <c:order val="6"/>
          <c:tx>
            <c:strRef>
              <c:f>'Data Users'!$A$22</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 /
LAADS</c:v>
                </c:pt>
                <c:pt idx="7">
                  <c:v>NSIDC</c:v>
                </c:pt>
                <c:pt idx="8">
                  <c:v>ORNL</c:v>
                </c:pt>
                <c:pt idx="9">
                  <c:v>PO.DAAC</c:v>
                </c:pt>
                <c:pt idx="10">
                  <c:v>SEDAC</c:v>
                </c:pt>
              </c:strCache>
            </c:strRef>
          </c:cat>
          <c:val>
            <c:numRef>
              <c:f>'Data Users'!$B$22:$L$22</c:f>
              <c:numCache>
                <c:formatCode>#,##0</c:formatCode>
                <c:ptCount val="11"/>
                <c:pt idx="0">
                  <c:v>1092</c:v>
                </c:pt>
                <c:pt idx="1">
                  <c:v>1437</c:v>
                </c:pt>
                <c:pt idx="2">
                  <c:v>2383</c:v>
                </c:pt>
                <c:pt idx="3">
                  <c:v>522</c:v>
                </c:pt>
                <c:pt idx="4">
                  <c:v>29</c:v>
                </c:pt>
                <c:pt idx="5">
                  <c:v>443</c:v>
                </c:pt>
                <c:pt idx="6">
                  <c:v>1143</c:v>
                </c:pt>
                <c:pt idx="7">
                  <c:v>770</c:v>
                </c:pt>
                <c:pt idx="8">
                  <c:v>772</c:v>
                </c:pt>
                <c:pt idx="9">
                  <c:v>1123</c:v>
                </c:pt>
                <c:pt idx="10">
                  <c:v>7799</c:v>
                </c:pt>
              </c:numCache>
            </c:numRef>
          </c:val>
        </c:ser>
        <c:gapWidth val="55"/>
        <c:overlap val="100"/>
        <c:axId val="95741440"/>
        <c:axId val="95742976"/>
      </c:barChart>
      <c:catAx>
        <c:axId val="95741440"/>
        <c:scaling>
          <c:orientation val="minMax"/>
        </c:scaling>
        <c:axPos val="b"/>
        <c:numFmt formatCode="General" sourceLinked="1"/>
        <c:majorTickMark val="none"/>
        <c:tickLblPos val="nextTo"/>
        <c:spPr>
          <a:ln w="3175">
            <a:solidFill>
              <a:srgbClr val="808080"/>
            </a:solidFill>
            <a:prstDash val="solid"/>
          </a:ln>
        </c:spPr>
        <c:txPr>
          <a:bodyPr rot="-5400000" vert="horz"/>
          <a:lstStyle/>
          <a:p>
            <a:pPr>
              <a:defRPr sz="1000"/>
            </a:pPr>
            <a:endParaRPr lang="en-US"/>
          </a:p>
        </c:txPr>
        <c:crossAx val="95742976"/>
        <c:crosses val="autoZero"/>
        <c:auto val="1"/>
        <c:lblAlgn val="ctr"/>
        <c:lblOffset val="100"/>
      </c:catAx>
      <c:valAx>
        <c:axId val="95742976"/>
        <c:scaling>
          <c:orientation val="minMax"/>
        </c:scaling>
        <c:axPos val="l"/>
        <c:majorGridlines>
          <c:spPr>
            <a:ln w="3175">
              <a:solidFill>
                <a:srgbClr val="808080"/>
              </a:solidFill>
              <a:prstDash val="solid"/>
            </a:ln>
          </c:spPr>
        </c:majorGridlines>
        <c:numFmt formatCode="#,##0" sourceLinked="1"/>
        <c:majorTickMark val="none"/>
        <c:tickLblPos val="nextTo"/>
        <c:crossAx val="95741440"/>
        <c:crosses val="autoZero"/>
        <c:crossBetween val="between"/>
      </c:valAx>
      <c:spPr>
        <a:solidFill>
          <a:srgbClr val="FFFFFF"/>
        </a:solidFill>
        <a:ln w="25400">
          <a:solidFill>
            <a:srgbClr val="808080"/>
          </a:solidFill>
        </a:ln>
      </c:spPr>
    </c:plotArea>
    <c:legend>
      <c:legendPos val="r"/>
      <c:layout>
        <c:manualLayout>
          <c:xMode val="edge"/>
          <c:yMode val="edge"/>
          <c:x val="0.83263437524855211"/>
          <c:y val="0.20179072672893553"/>
          <c:w val="0.14290000980184153"/>
          <c:h val="0.54340085290729434"/>
        </c:manualLayout>
      </c:layout>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444" r="0.750000000000004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aseline="0"/>
            </a:pPr>
            <a:r>
              <a:rPr lang="en-US" sz="1600" baseline="0"/>
              <a:t>Repeat Data Users By Domain</a:t>
            </a:r>
          </a:p>
        </c:rich>
      </c:tx>
      <c:layout/>
      <c:spPr>
        <a:noFill/>
        <a:ln w="25400">
          <a:noFill/>
        </a:ln>
      </c:spPr>
    </c:title>
    <c:plotArea>
      <c:layout/>
      <c:barChart>
        <c:barDir val="col"/>
        <c:grouping val="stacked"/>
        <c:ser>
          <c:idx val="0"/>
          <c:order val="0"/>
          <c:tx>
            <c:strRef>
              <c:f>'Data Users'!$A$57</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 
/LAADS</c:v>
                </c:pt>
                <c:pt idx="7">
                  <c:v>NSIDC</c:v>
                </c:pt>
                <c:pt idx="8">
                  <c:v>ORNL</c:v>
                </c:pt>
                <c:pt idx="9">
                  <c:v>PO.DAAC</c:v>
                </c:pt>
                <c:pt idx="10">
                  <c:v>SEDAC</c:v>
                </c:pt>
              </c:strCache>
            </c:strRef>
          </c:cat>
          <c:val>
            <c:numRef>
              <c:f>'Data Users'!$B$57:$L$57</c:f>
              <c:numCache>
                <c:formatCode>#,##0</c:formatCode>
                <c:ptCount val="11"/>
                <c:pt idx="0">
                  <c:v>270</c:v>
                </c:pt>
                <c:pt idx="1">
                  <c:v>6994</c:v>
                </c:pt>
                <c:pt idx="2">
                  <c:v>4002</c:v>
                </c:pt>
                <c:pt idx="3">
                  <c:v>276</c:v>
                </c:pt>
                <c:pt idx="4">
                  <c:v>285</c:v>
                </c:pt>
                <c:pt idx="5">
                  <c:v>4353</c:v>
                </c:pt>
                <c:pt idx="6">
                  <c:v>4149</c:v>
                </c:pt>
                <c:pt idx="7">
                  <c:v>1563</c:v>
                </c:pt>
                <c:pt idx="8">
                  <c:v>1319</c:v>
                </c:pt>
                <c:pt idx="9">
                  <c:v>3363</c:v>
                </c:pt>
                <c:pt idx="10">
                  <c:v>4216</c:v>
                </c:pt>
              </c:numCache>
            </c:numRef>
          </c:val>
        </c:ser>
        <c:ser>
          <c:idx val="1"/>
          <c:order val="1"/>
          <c:tx>
            <c:strRef>
              <c:f>'Data Users'!$A$58</c:f>
              <c:strCache>
                <c:ptCount val="1"/>
                <c:pt idx="0">
                  <c:v>US GOV</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 
/LAADS</c:v>
                </c:pt>
                <c:pt idx="7">
                  <c:v>NSIDC</c:v>
                </c:pt>
                <c:pt idx="8">
                  <c:v>ORNL</c:v>
                </c:pt>
                <c:pt idx="9">
                  <c:v>PO.DAAC</c:v>
                </c:pt>
                <c:pt idx="10">
                  <c:v>SEDAC</c:v>
                </c:pt>
              </c:strCache>
            </c:strRef>
          </c:cat>
          <c:val>
            <c:numRef>
              <c:f>'Data Users'!$B$58:$L$58</c:f>
              <c:numCache>
                <c:formatCode>#,##0</c:formatCode>
                <c:ptCount val="11"/>
                <c:pt idx="0">
                  <c:v>24</c:v>
                </c:pt>
                <c:pt idx="1">
                  <c:v>621</c:v>
                </c:pt>
                <c:pt idx="2">
                  <c:v>952</c:v>
                </c:pt>
                <c:pt idx="3">
                  <c:v>50</c:v>
                </c:pt>
                <c:pt idx="4">
                  <c:v>112</c:v>
                </c:pt>
                <c:pt idx="5">
                  <c:v>303</c:v>
                </c:pt>
                <c:pt idx="6">
                  <c:v>423</c:v>
                </c:pt>
                <c:pt idx="7">
                  <c:v>258</c:v>
                </c:pt>
                <c:pt idx="8">
                  <c:v>120</c:v>
                </c:pt>
                <c:pt idx="9">
                  <c:v>428</c:v>
                </c:pt>
                <c:pt idx="10">
                  <c:v>117</c:v>
                </c:pt>
              </c:numCache>
            </c:numRef>
          </c:val>
        </c:ser>
        <c:ser>
          <c:idx val="2"/>
          <c:order val="2"/>
          <c:tx>
            <c:strRef>
              <c:f>'Data Users'!$A$59</c:f>
              <c:strCache>
                <c:ptCount val="1"/>
                <c:pt idx="0">
                  <c:v>US EDU</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 
/LAADS</c:v>
                </c:pt>
                <c:pt idx="7">
                  <c:v>NSIDC</c:v>
                </c:pt>
                <c:pt idx="8">
                  <c:v>ORNL</c:v>
                </c:pt>
                <c:pt idx="9">
                  <c:v>PO.DAAC</c:v>
                </c:pt>
                <c:pt idx="10">
                  <c:v>SEDAC</c:v>
                </c:pt>
              </c:strCache>
            </c:strRef>
          </c:cat>
          <c:val>
            <c:numRef>
              <c:f>'Data Users'!$B$59:$L$59</c:f>
              <c:numCache>
                <c:formatCode>#,##0</c:formatCode>
                <c:ptCount val="11"/>
                <c:pt idx="0">
                  <c:v>57</c:v>
                </c:pt>
                <c:pt idx="1">
                  <c:v>407</c:v>
                </c:pt>
                <c:pt idx="2">
                  <c:v>1180</c:v>
                </c:pt>
                <c:pt idx="3">
                  <c:v>70</c:v>
                </c:pt>
                <c:pt idx="4">
                  <c:v>95</c:v>
                </c:pt>
                <c:pt idx="5">
                  <c:v>817</c:v>
                </c:pt>
                <c:pt idx="6">
                  <c:v>520</c:v>
                </c:pt>
                <c:pt idx="7">
                  <c:v>535</c:v>
                </c:pt>
                <c:pt idx="8">
                  <c:v>347</c:v>
                </c:pt>
                <c:pt idx="9">
                  <c:v>542</c:v>
                </c:pt>
                <c:pt idx="10">
                  <c:v>283</c:v>
                </c:pt>
              </c:numCache>
            </c:numRef>
          </c:val>
        </c:ser>
        <c:ser>
          <c:idx val="3"/>
          <c:order val="3"/>
          <c:tx>
            <c:strRef>
              <c:f>'Data Users'!$A$60</c:f>
              <c:strCache>
                <c:ptCount val="1"/>
                <c:pt idx="0">
                  <c:v>US COM</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 
/LAADS</c:v>
                </c:pt>
                <c:pt idx="7">
                  <c:v>NSIDC</c:v>
                </c:pt>
                <c:pt idx="8">
                  <c:v>ORNL</c:v>
                </c:pt>
                <c:pt idx="9">
                  <c:v>PO.DAAC</c:v>
                </c:pt>
                <c:pt idx="10">
                  <c:v>SEDAC</c:v>
                </c:pt>
              </c:strCache>
            </c:strRef>
          </c:cat>
          <c:val>
            <c:numRef>
              <c:f>'Data Users'!$B$60:$L$60</c:f>
              <c:numCache>
                <c:formatCode>#,##0</c:formatCode>
                <c:ptCount val="11"/>
                <c:pt idx="0">
                  <c:v>243</c:v>
                </c:pt>
                <c:pt idx="1">
                  <c:v>1276</c:v>
                </c:pt>
                <c:pt idx="2">
                  <c:v>706</c:v>
                </c:pt>
                <c:pt idx="3">
                  <c:v>110</c:v>
                </c:pt>
                <c:pt idx="4">
                  <c:v>59</c:v>
                </c:pt>
                <c:pt idx="5">
                  <c:v>1535</c:v>
                </c:pt>
                <c:pt idx="6">
                  <c:v>700</c:v>
                </c:pt>
                <c:pt idx="7">
                  <c:v>437</c:v>
                </c:pt>
                <c:pt idx="8">
                  <c:v>552</c:v>
                </c:pt>
                <c:pt idx="9">
                  <c:v>364</c:v>
                </c:pt>
                <c:pt idx="10">
                  <c:v>1106</c:v>
                </c:pt>
              </c:numCache>
            </c:numRef>
          </c:val>
        </c:ser>
        <c:ser>
          <c:idx val="4"/>
          <c:order val="4"/>
          <c:tx>
            <c:strRef>
              <c:f>'Data Users'!$A$61</c:f>
              <c:strCache>
                <c:ptCount val="1"/>
                <c:pt idx="0">
                  <c:v>US ORG</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 
/LAADS</c:v>
                </c:pt>
                <c:pt idx="7">
                  <c:v>NSIDC</c:v>
                </c:pt>
                <c:pt idx="8">
                  <c:v>ORNL</c:v>
                </c:pt>
                <c:pt idx="9">
                  <c:v>PO.DAAC</c:v>
                </c:pt>
                <c:pt idx="10">
                  <c:v>SEDAC</c:v>
                </c:pt>
              </c:strCache>
            </c:strRef>
          </c:cat>
          <c:val>
            <c:numRef>
              <c:f>'Data Users'!$B$61:$L$61</c:f>
              <c:numCache>
                <c:formatCode>#,##0</c:formatCode>
                <c:ptCount val="11"/>
                <c:pt idx="0">
                  <c:v>6</c:v>
                </c:pt>
                <c:pt idx="1">
                  <c:v>57</c:v>
                </c:pt>
                <c:pt idx="2">
                  <c:v>36</c:v>
                </c:pt>
                <c:pt idx="3">
                  <c:v>1</c:v>
                </c:pt>
                <c:pt idx="4">
                  <c:v>3</c:v>
                </c:pt>
                <c:pt idx="5">
                  <c:v>81</c:v>
                </c:pt>
                <c:pt idx="6">
                  <c:v>11</c:v>
                </c:pt>
                <c:pt idx="7">
                  <c:v>31</c:v>
                </c:pt>
                <c:pt idx="8">
                  <c:v>10</c:v>
                </c:pt>
                <c:pt idx="9">
                  <c:v>7</c:v>
                </c:pt>
                <c:pt idx="10">
                  <c:v>65</c:v>
                </c:pt>
              </c:numCache>
            </c:numRef>
          </c:val>
        </c:ser>
        <c:ser>
          <c:idx val="5"/>
          <c:order val="5"/>
          <c:tx>
            <c:strRef>
              <c:f>'Data Users'!$A$62</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 
/LAADS</c:v>
                </c:pt>
                <c:pt idx="7">
                  <c:v>NSIDC</c:v>
                </c:pt>
                <c:pt idx="8">
                  <c:v>ORNL</c:v>
                </c:pt>
                <c:pt idx="9">
                  <c:v>PO.DAAC</c:v>
                </c:pt>
                <c:pt idx="10">
                  <c:v>SEDAC</c:v>
                </c:pt>
              </c:strCache>
            </c:strRef>
          </c:cat>
          <c:val>
            <c:numRef>
              <c:f>'Data Users'!$B$62:$L$62</c:f>
              <c:numCache>
                <c:formatCode>#,##0</c:formatCode>
                <c:ptCount val="11"/>
                <c:pt idx="0">
                  <c:v>39</c:v>
                </c:pt>
                <c:pt idx="1">
                  <c:v>869</c:v>
                </c:pt>
                <c:pt idx="2">
                  <c:v>389</c:v>
                </c:pt>
                <c:pt idx="3">
                  <c:v>33</c:v>
                </c:pt>
                <c:pt idx="4">
                  <c:v>96</c:v>
                </c:pt>
                <c:pt idx="5">
                  <c:v>115</c:v>
                </c:pt>
                <c:pt idx="6">
                  <c:v>314</c:v>
                </c:pt>
                <c:pt idx="7">
                  <c:v>169</c:v>
                </c:pt>
                <c:pt idx="8">
                  <c:v>124</c:v>
                </c:pt>
                <c:pt idx="9">
                  <c:v>187</c:v>
                </c:pt>
                <c:pt idx="10">
                  <c:v>599</c:v>
                </c:pt>
              </c:numCache>
            </c:numRef>
          </c:val>
        </c:ser>
        <c:ser>
          <c:idx val="6"/>
          <c:order val="6"/>
          <c:tx>
            <c:strRef>
              <c:f>'Data Users'!$A$63</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 
/LAADS</c:v>
                </c:pt>
                <c:pt idx="7">
                  <c:v>NSIDC</c:v>
                </c:pt>
                <c:pt idx="8">
                  <c:v>ORNL</c:v>
                </c:pt>
                <c:pt idx="9">
                  <c:v>PO.DAAC</c:v>
                </c:pt>
                <c:pt idx="10">
                  <c:v>SEDAC</c:v>
                </c:pt>
              </c:strCache>
            </c:strRef>
          </c:cat>
          <c:val>
            <c:numRef>
              <c:f>'Data Users'!$B$63:$L$63</c:f>
              <c:numCache>
                <c:formatCode>#,##0</c:formatCode>
                <c:ptCount val="11"/>
                <c:pt idx="0">
                  <c:v>50</c:v>
                </c:pt>
                <c:pt idx="1">
                  <c:v>556</c:v>
                </c:pt>
                <c:pt idx="2">
                  <c:v>471</c:v>
                </c:pt>
                <c:pt idx="3">
                  <c:v>129</c:v>
                </c:pt>
                <c:pt idx="4">
                  <c:v>15</c:v>
                </c:pt>
                <c:pt idx="5">
                  <c:v>128</c:v>
                </c:pt>
                <c:pt idx="6">
                  <c:v>195</c:v>
                </c:pt>
                <c:pt idx="7">
                  <c:v>145</c:v>
                </c:pt>
                <c:pt idx="8">
                  <c:v>89</c:v>
                </c:pt>
                <c:pt idx="9">
                  <c:v>248</c:v>
                </c:pt>
                <c:pt idx="10">
                  <c:v>1024</c:v>
                </c:pt>
              </c:numCache>
            </c:numRef>
          </c:val>
        </c:ser>
        <c:gapWidth val="55"/>
        <c:overlap val="100"/>
        <c:axId val="95993856"/>
        <c:axId val="95995392"/>
      </c:barChart>
      <c:catAx>
        <c:axId val="95993856"/>
        <c:scaling>
          <c:orientation val="minMax"/>
        </c:scaling>
        <c:axPos val="b"/>
        <c:numFmt formatCode="#,##0" sourceLinked="1"/>
        <c:majorTickMark val="none"/>
        <c:tickLblPos val="nextTo"/>
        <c:spPr>
          <a:ln w="3175">
            <a:solidFill>
              <a:srgbClr val="808080"/>
            </a:solidFill>
            <a:prstDash val="solid"/>
          </a:ln>
        </c:spPr>
        <c:txPr>
          <a:bodyPr rot="-5400000" vert="horz"/>
          <a:lstStyle/>
          <a:p>
            <a:pPr>
              <a:defRPr baseline="0"/>
            </a:pPr>
            <a:endParaRPr lang="en-US"/>
          </a:p>
        </c:txPr>
        <c:crossAx val="95995392"/>
        <c:crosses val="autoZero"/>
        <c:auto val="1"/>
        <c:lblAlgn val="ctr"/>
        <c:lblOffset val="100"/>
      </c:catAx>
      <c:valAx>
        <c:axId val="95995392"/>
        <c:scaling>
          <c:orientation val="minMax"/>
        </c:scaling>
        <c:axPos val="l"/>
        <c:majorGridlines>
          <c:spPr>
            <a:ln w="3175">
              <a:solidFill>
                <a:srgbClr val="808080"/>
              </a:solidFill>
              <a:prstDash val="solid"/>
            </a:ln>
          </c:spPr>
        </c:majorGridlines>
        <c:numFmt formatCode="#,##0" sourceLinked="1"/>
        <c:majorTickMark val="none"/>
        <c:tickLblPos val="nextTo"/>
        <c:spPr>
          <a:ln w="3175">
            <a:solidFill>
              <a:srgbClr val="808080"/>
            </a:solidFill>
            <a:prstDash val="solid"/>
          </a:ln>
        </c:spPr>
        <c:crossAx val="95993856"/>
        <c:crosses val="autoZero"/>
        <c:crossBetween val="between"/>
        <c:majorUnit val="2000"/>
      </c:valAx>
      <c:spPr>
        <a:solidFill>
          <a:srgbClr val="FFFFFF"/>
        </a:solidFill>
        <a:ln>
          <a:solidFill>
            <a:srgbClr val="808080"/>
          </a:solidFill>
        </a:ln>
      </c:spPr>
    </c:plotArea>
    <c:legend>
      <c:legendPos val="r"/>
      <c:layout>
        <c:manualLayout>
          <c:xMode val="edge"/>
          <c:yMode val="edge"/>
          <c:x val="0.84856109550763947"/>
          <c:y val="0.1716370440165649"/>
          <c:w val="0.13144439525654991"/>
          <c:h val="0.51817881166136104"/>
        </c:manualLayout>
      </c:layout>
      <c:spPr>
        <a:noFill/>
        <a:ln w="25400">
          <a:noFill/>
        </a:ln>
      </c:spPr>
    </c:legend>
    <c:plotVisOnly val="1"/>
    <c:dispBlanksAs val="gap"/>
  </c:chart>
  <c:spPr>
    <a:solidFill>
      <a:srgbClr val="FFFFFF"/>
    </a:solidFill>
    <a:ln w="3175">
      <a:solidFill>
        <a:schemeClr val="tx1"/>
      </a:solidFill>
      <a:prstDash val="solid"/>
    </a:ln>
  </c:spPr>
  <c:printSettings>
    <c:headerFooter alignWithMargins="0"/>
    <c:pageMargins b="1" l="0.75000000000000444" r="0.75000000000000444"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Foreign Users</a:t>
            </a:r>
          </a:p>
        </c:rich>
      </c:tx>
      <c:layout/>
    </c:title>
    <c:view3D>
      <c:rotX val="30"/>
      <c:perspective val="30"/>
    </c:view3D>
    <c:plotArea>
      <c:layout/>
      <c:pie3DChart>
        <c:varyColors val="1"/>
        <c:ser>
          <c:idx val="0"/>
          <c:order val="0"/>
          <c:tx>
            <c:strRef>
              <c:f>'Foreign Distribution'!$B$3</c:f>
              <c:strCache>
                <c:ptCount val="1"/>
                <c:pt idx="0">
                  <c:v># of Users</c:v>
                </c:pt>
              </c:strCache>
            </c:strRef>
          </c:tx>
          <c:dLbls>
            <c:dLblPos val="bestFit"/>
            <c:showVal val="1"/>
            <c:showCatName val="1"/>
            <c:showPercent val="1"/>
            <c:showLeaderLines val="1"/>
          </c:dLbls>
          <c:cat>
            <c:strRef>
              <c:f>'Foreign Distribution'!$A$4:$A$8</c:f>
              <c:strCache>
                <c:ptCount val="5"/>
                <c:pt idx="0">
                  <c:v>EU</c:v>
                </c:pt>
                <c:pt idx="1">
                  <c:v>Canada</c:v>
                </c:pt>
                <c:pt idx="2">
                  <c:v>China</c:v>
                </c:pt>
                <c:pt idx="3">
                  <c:v>Japan</c:v>
                </c:pt>
                <c:pt idx="4">
                  <c:v>Other</c:v>
                </c:pt>
              </c:strCache>
            </c:strRef>
          </c:cat>
          <c:val>
            <c:numRef>
              <c:f>'Foreign Distribution'!$B$4:$B$8</c:f>
              <c:numCache>
                <c:formatCode>#,##0</c:formatCode>
                <c:ptCount val="5"/>
                <c:pt idx="0">
                  <c:v>43786</c:v>
                </c:pt>
                <c:pt idx="1">
                  <c:v>7653</c:v>
                </c:pt>
                <c:pt idx="2">
                  <c:v>50317</c:v>
                </c:pt>
                <c:pt idx="3">
                  <c:v>6356</c:v>
                </c:pt>
                <c:pt idx="4">
                  <c:v>84203</c:v>
                </c:pt>
              </c:numCache>
            </c:numRef>
          </c:val>
        </c:ser>
        <c:dLbls>
          <c:dLblPos val="bestFit"/>
          <c:showVal val="1"/>
        </c:dLbls>
      </c:pie3DChart>
    </c:plotArea>
    <c:plotVisOnly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Foreign Product Distribution (1000s)</a:t>
            </a:r>
          </a:p>
        </c:rich>
      </c:tx>
      <c:layout/>
    </c:title>
    <c:view3D>
      <c:rotX val="30"/>
      <c:perspective val="30"/>
    </c:view3D>
    <c:plotArea>
      <c:layout/>
      <c:pie3DChart>
        <c:varyColors val="1"/>
        <c:ser>
          <c:idx val="0"/>
          <c:order val="0"/>
          <c:tx>
            <c:strRef>
              <c:f>'Foreign Distribution'!$C$3</c:f>
              <c:strCache>
                <c:ptCount val="1"/>
                <c:pt idx="0">
                  <c:v># of Products (1000s)</c:v>
                </c:pt>
              </c:strCache>
            </c:strRef>
          </c:tx>
          <c:dLbls>
            <c:dLblPos val="bestFit"/>
            <c:showVal val="1"/>
            <c:showCatName val="1"/>
            <c:showPercent val="1"/>
            <c:showLeaderLines val="1"/>
          </c:dLbls>
          <c:cat>
            <c:strRef>
              <c:f>'Foreign Distribution'!$A$4:$A$8</c:f>
              <c:strCache>
                <c:ptCount val="5"/>
                <c:pt idx="0">
                  <c:v>EU</c:v>
                </c:pt>
                <c:pt idx="1">
                  <c:v>Canada</c:v>
                </c:pt>
                <c:pt idx="2">
                  <c:v>China</c:v>
                </c:pt>
                <c:pt idx="3">
                  <c:v>Japan</c:v>
                </c:pt>
                <c:pt idx="4">
                  <c:v>Other</c:v>
                </c:pt>
              </c:strCache>
            </c:strRef>
          </c:cat>
          <c:val>
            <c:numRef>
              <c:f>'Foreign Distribution'!$C$4:$C$8</c:f>
              <c:numCache>
                <c:formatCode>#,##0</c:formatCode>
                <c:ptCount val="5"/>
                <c:pt idx="0">
                  <c:v>50268.343999999997</c:v>
                </c:pt>
                <c:pt idx="1">
                  <c:v>4140.6270000000004</c:v>
                </c:pt>
                <c:pt idx="2">
                  <c:v>16763.691999999999</c:v>
                </c:pt>
                <c:pt idx="3">
                  <c:v>17189.007000000001</c:v>
                </c:pt>
                <c:pt idx="4">
                  <c:v>32481.525000000001</c:v>
                </c:pt>
              </c:numCache>
            </c:numRef>
          </c:val>
        </c:ser>
        <c:dLbls>
          <c:dLblPos val="bestFit"/>
          <c:showVal val="1"/>
        </c:dLbls>
      </c:pie3DChart>
    </c:plotArea>
    <c:plotVisOnly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2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 Visits (1,079,317)</a:t>
            </a:r>
          </a:p>
          <a:p>
            <a:pPr>
              <a:defRPr sz="12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&gt;= 1 min.</a:t>
            </a:r>
          </a:p>
        </c:rich>
      </c:tx>
      <c:spPr>
        <a:noFill/>
        <a:ln w="25400">
          <a:noFill/>
        </a:ln>
      </c:spPr>
    </c:title>
    <c:plotArea>
      <c:layout>
        <c:manualLayout>
          <c:layoutTarget val="inner"/>
          <c:xMode val="edge"/>
          <c:yMode val="edge"/>
          <c:x val="0.36934673366834397"/>
          <c:y val="0.62007385498521161"/>
          <c:w val="0.21608040201005024"/>
          <c:h val="0.30824480652444275"/>
        </c:manualLayout>
      </c:layout>
      <c:pieChart>
        <c:varyColors val="1"/>
        <c:ser>
          <c:idx val="0"/>
          <c:order val="0"/>
          <c:tx>
            <c:strRef>
              <c:f>'Web Visits-Visitors'!$B$12</c:f>
              <c:strCache>
                <c:ptCount val="1"/>
                <c:pt idx="0">
                  <c:v># Visits </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txPr>
              <a:bodyPr/>
              <a:lstStyle/>
              <a:p>
                <a:pPr>
                  <a:defRPr sz="1050"/>
                </a:pPr>
                <a:endParaRPr lang="en-US"/>
              </a:p>
            </c:txPr>
            <c:dLblPos val="bestFit"/>
            <c:showCatName val="1"/>
            <c:showPercent val="1"/>
            <c:showLeaderLines val="1"/>
          </c:dLbls>
          <c:cat>
            <c:strRef>
              <c:f>'Web Visits-Visitors'!$A$13:$A$23</c:f>
              <c:strCache>
                <c:ptCount val="11"/>
                <c:pt idx="0">
                  <c:v>ASF</c:v>
                </c:pt>
                <c:pt idx="1">
                  <c:v>CDDIS</c:v>
                </c:pt>
                <c:pt idx="2">
                  <c:v>GES DISC</c:v>
                </c:pt>
                <c:pt idx="3">
                  <c:v>GHRC</c:v>
                </c:pt>
                <c:pt idx="4">
                  <c:v>LaRC</c:v>
                </c:pt>
                <c:pt idx="5">
                  <c:v>LP DAAC</c:v>
                </c:pt>
                <c:pt idx="6">
                  <c:v>MODAPS</c:v>
                </c:pt>
                <c:pt idx="7">
                  <c:v>NSIDC</c:v>
                </c:pt>
                <c:pt idx="8">
                  <c:v>ORNL</c:v>
                </c:pt>
                <c:pt idx="9">
                  <c:v>PO DAAC</c:v>
                </c:pt>
                <c:pt idx="10">
                  <c:v>SEDAC</c:v>
                </c:pt>
              </c:strCache>
            </c:strRef>
          </c:cat>
          <c:val>
            <c:numRef>
              <c:f>'Web Visits-Visitors'!$B$13:$B$23</c:f>
              <c:numCache>
                <c:formatCode>#,##0</c:formatCode>
                <c:ptCount val="11"/>
                <c:pt idx="0">
                  <c:v>6366</c:v>
                </c:pt>
                <c:pt idx="1">
                  <c:v>1195</c:v>
                </c:pt>
                <c:pt idx="2">
                  <c:v>144585</c:v>
                </c:pt>
                <c:pt idx="3">
                  <c:v>3563</c:v>
                </c:pt>
                <c:pt idx="4">
                  <c:v>160681</c:v>
                </c:pt>
                <c:pt idx="5">
                  <c:v>53247</c:v>
                </c:pt>
                <c:pt idx="6">
                  <c:v>74206</c:v>
                </c:pt>
                <c:pt idx="7">
                  <c:v>440891</c:v>
                </c:pt>
                <c:pt idx="8">
                  <c:v>19070</c:v>
                </c:pt>
                <c:pt idx="9">
                  <c:v>19878</c:v>
                </c:pt>
                <c:pt idx="10">
                  <c:v>155635</c:v>
                </c:pt>
              </c:numCache>
            </c:numRef>
          </c:val>
        </c:ser>
        <c:dLbls>
          <c:showCatName val="1"/>
          <c:showPercent val="1"/>
        </c:dLbls>
        <c:firstSliceAng val="0"/>
      </c:pieChart>
      <c:spPr>
        <a:solidFill>
          <a:srgbClr val="FFFFFF"/>
        </a:solidFill>
        <a:ln w="25400">
          <a:noFill/>
        </a:ln>
      </c:spPr>
    </c:plotArea>
    <c:plotVisOnly val="1"/>
    <c:dispBlanksAs val="zero"/>
  </c:chart>
  <c:spPr>
    <a:solidFill>
      <a:srgbClr val="FFFFFF"/>
    </a:solidFill>
    <a:ln w="3175">
      <a:solidFill>
        <a:srgbClr val="808080"/>
      </a:solidFill>
      <a:prstDash val="solid"/>
    </a:ln>
  </c:spPr>
  <c:txPr>
    <a:bodyPr/>
    <a:lstStyle/>
    <a:p>
      <a:pPr>
        <a:defRPr sz="1200"/>
      </a:pPr>
      <a:endParaRPr lang="en-US"/>
    </a:p>
  </c:txPr>
  <c:printSettings>
    <c:headerFooter alignWithMargins="0"/>
    <c:pageMargins b="1" l="0.75000000000000322" r="0.75000000000000322"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view3D>
      <c:perspective val="30"/>
    </c:view3D>
    <c:plotArea>
      <c:layout/>
      <c:area3DChart>
        <c:grouping val="standard"/>
        <c:ser>
          <c:idx val="1"/>
          <c:order val="0"/>
          <c:tx>
            <c:strRef>
              <c:f>'Web Visits-Visitors'!$D$35</c:f>
              <c:strCache>
                <c:ptCount val="1"/>
                <c:pt idx="0">
                  <c:v># Unique Visitors</c:v>
                </c:pt>
              </c:strCache>
            </c:strRef>
          </c:tx>
          <c:spPr>
            <a:ln w="25400">
              <a:noFill/>
            </a:ln>
          </c:spPr>
          <c:cat>
            <c:numRef>
              <c:f>'Web Visits-Visitors'!$A$36:$A$47</c:f>
              <c:numCache>
                <c:formatCode>mmm\-yy</c:formatCode>
                <c:ptCount val="12"/>
                <c:pt idx="0">
                  <c:v>39722</c:v>
                </c:pt>
                <c:pt idx="1">
                  <c:v>39753</c:v>
                </c:pt>
                <c:pt idx="2">
                  <c:v>39783</c:v>
                </c:pt>
                <c:pt idx="3">
                  <c:v>39814</c:v>
                </c:pt>
                <c:pt idx="4">
                  <c:v>39845</c:v>
                </c:pt>
                <c:pt idx="5">
                  <c:v>39873</c:v>
                </c:pt>
                <c:pt idx="6">
                  <c:v>39904</c:v>
                </c:pt>
                <c:pt idx="7">
                  <c:v>39934</c:v>
                </c:pt>
                <c:pt idx="8">
                  <c:v>39965</c:v>
                </c:pt>
                <c:pt idx="9">
                  <c:v>39995</c:v>
                </c:pt>
                <c:pt idx="10">
                  <c:v>40026</c:v>
                </c:pt>
                <c:pt idx="11">
                  <c:v>40057</c:v>
                </c:pt>
              </c:numCache>
            </c:numRef>
          </c:cat>
          <c:val>
            <c:numRef>
              <c:f>'Web Visits-Visitors'!$D$36:$D$47</c:f>
              <c:numCache>
                <c:formatCode>#,##0</c:formatCode>
                <c:ptCount val="12"/>
                <c:pt idx="0">
                  <c:v>71591</c:v>
                </c:pt>
                <c:pt idx="1">
                  <c:v>68622</c:v>
                </c:pt>
                <c:pt idx="2">
                  <c:v>61036</c:v>
                </c:pt>
                <c:pt idx="3">
                  <c:v>69596</c:v>
                </c:pt>
                <c:pt idx="4">
                  <c:v>75899</c:v>
                </c:pt>
                <c:pt idx="5">
                  <c:v>76029</c:v>
                </c:pt>
                <c:pt idx="6">
                  <c:v>73019</c:v>
                </c:pt>
                <c:pt idx="7">
                  <c:v>60277</c:v>
                </c:pt>
                <c:pt idx="8">
                  <c:v>53625</c:v>
                </c:pt>
                <c:pt idx="9">
                  <c:v>53813</c:v>
                </c:pt>
                <c:pt idx="10">
                  <c:v>51027</c:v>
                </c:pt>
                <c:pt idx="11">
                  <c:v>56674</c:v>
                </c:pt>
              </c:numCache>
            </c:numRef>
          </c:val>
        </c:ser>
        <c:ser>
          <c:idx val="0"/>
          <c:order val="1"/>
          <c:tx>
            <c:strRef>
              <c:f>'Web Visits-Visitors'!$B$35</c:f>
              <c:strCache>
                <c:ptCount val="1"/>
                <c:pt idx="0">
                  <c:v># Visits </c:v>
                </c:pt>
              </c:strCache>
            </c:strRef>
          </c:tx>
          <c:cat>
            <c:numRef>
              <c:f>'Web Visits-Visitors'!$A$36:$A$47</c:f>
              <c:numCache>
                <c:formatCode>mmm\-yy</c:formatCode>
                <c:ptCount val="12"/>
                <c:pt idx="0">
                  <c:v>39722</c:v>
                </c:pt>
                <c:pt idx="1">
                  <c:v>39753</c:v>
                </c:pt>
                <c:pt idx="2">
                  <c:v>39783</c:v>
                </c:pt>
                <c:pt idx="3">
                  <c:v>39814</c:v>
                </c:pt>
                <c:pt idx="4">
                  <c:v>39845</c:v>
                </c:pt>
                <c:pt idx="5">
                  <c:v>39873</c:v>
                </c:pt>
                <c:pt idx="6">
                  <c:v>39904</c:v>
                </c:pt>
                <c:pt idx="7">
                  <c:v>39934</c:v>
                </c:pt>
                <c:pt idx="8">
                  <c:v>39965</c:v>
                </c:pt>
                <c:pt idx="9">
                  <c:v>39995</c:v>
                </c:pt>
                <c:pt idx="10">
                  <c:v>40026</c:v>
                </c:pt>
                <c:pt idx="11">
                  <c:v>40057</c:v>
                </c:pt>
              </c:numCache>
            </c:numRef>
          </c:cat>
          <c:val>
            <c:numRef>
              <c:f>'Web Visits-Visitors'!$B$36:$B$47</c:f>
              <c:numCache>
                <c:formatCode>#,##0</c:formatCode>
                <c:ptCount val="12"/>
                <c:pt idx="0">
                  <c:v>101157</c:v>
                </c:pt>
                <c:pt idx="1">
                  <c:v>95149</c:v>
                </c:pt>
                <c:pt idx="2">
                  <c:v>85076</c:v>
                </c:pt>
                <c:pt idx="3">
                  <c:v>95925</c:v>
                </c:pt>
                <c:pt idx="4">
                  <c:v>104115</c:v>
                </c:pt>
                <c:pt idx="5">
                  <c:v>104267</c:v>
                </c:pt>
                <c:pt idx="6">
                  <c:v>100596</c:v>
                </c:pt>
                <c:pt idx="7">
                  <c:v>85957</c:v>
                </c:pt>
                <c:pt idx="8">
                  <c:v>77291</c:v>
                </c:pt>
                <c:pt idx="9">
                  <c:v>77992</c:v>
                </c:pt>
                <c:pt idx="10">
                  <c:v>73256</c:v>
                </c:pt>
                <c:pt idx="11">
                  <c:v>78536</c:v>
                </c:pt>
              </c:numCache>
            </c:numRef>
          </c:val>
        </c:ser>
        <c:ser>
          <c:idx val="2"/>
          <c:order val="2"/>
          <c:tx>
            <c:strRef>
              <c:f>'Web Visits-Visitors'!$C$35</c:f>
              <c:strCache>
                <c:ptCount val="1"/>
                <c:pt idx="0">
                  <c:v># Views</c:v>
                </c:pt>
              </c:strCache>
            </c:strRef>
          </c:tx>
          <c:cat>
            <c:numRef>
              <c:f>'Web Visits-Visitors'!$A$36:$A$47</c:f>
              <c:numCache>
                <c:formatCode>mmm\-yy</c:formatCode>
                <c:ptCount val="12"/>
                <c:pt idx="0">
                  <c:v>39722</c:v>
                </c:pt>
                <c:pt idx="1">
                  <c:v>39753</c:v>
                </c:pt>
                <c:pt idx="2">
                  <c:v>39783</c:v>
                </c:pt>
                <c:pt idx="3">
                  <c:v>39814</c:v>
                </c:pt>
                <c:pt idx="4">
                  <c:v>39845</c:v>
                </c:pt>
                <c:pt idx="5">
                  <c:v>39873</c:v>
                </c:pt>
                <c:pt idx="6">
                  <c:v>39904</c:v>
                </c:pt>
                <c:pt idx="7">
                  <c:v>39934</c:v>
                </c:pt>
                <c:pt idx="8">
                  <c:v>39965</c:v>
                </c:pt>
                <c:pt idx="9">
                  <c:v>39995</c:v>
                </c:pt>
                <c:pt idx="10">
                  <c:v>40026</c:v>
                </c:pt>
                <c:pt idx="11">
                  <c:v>40057</c:v>
                </c:pt>
              </c:numCache>
            </c:numRef>
          </c:cat>
          <c:val>
            <c:numRef>
              <c:f>'Web Visits-Visitors'!$C$36:$C$47</c:f>
              <c:numCache>
                <c:formatCode>#,##0</c:formatCode>
                <c:ptCount val="12"/>
                <c:pt idx="0">
                  <c:v>912590</c:v>
                </c:pt>
                <c:pt idx="1">
                  <c:v>873274</c:v>
                </c:pt>
                <c:pt idx="2">
                  <c:v>845467</c:v>
                </c:pt>
                <c:pt idx="3">
                  <c:v>971734</c:v>
                </c:pt>
                <c:pt idx="4">
                  <c:v>983594</c:v>
                </c:pt>
                <c:pt idx="5">
                  <c:v>1025714</c:v>
                </c:pt>
                <c:pt idx="6">
                  <c:v>1096707</c:v>
                </c:pt>
                <c:pt idx="7">
                  <c:v>936211</c:v>
                </c:pt>
                <c:pt idx="8">
                  <c:v>864837</c:v>
                </c:pt>
                <c:pt idx="9">
                  <c:v>1083830</c:v>
                </c:pt>
                <c:pt idx="10">
                  <c:v>1021196</c:v>
                </c:pt>
                <c:pt idx="11">
                  <c:v>848611</c:v>
                </c:pt>
              </c:numCache>
            </c:numRef>
          </c:val>
        </c:ser>
        <c:axId val="96120832"/>
        <c:axId val="96122368"/>
        <c:axId val="96001536"/>
      </c:area3DChart>
      <c:dateAx>
        <c:axId val="96120832"/>
        <c:scaling>
          <c:orientation val="minMax"/>
        </c:scaling>
        <c:axPos val="b"/>
        <c:numFmt formatCode="mmm\-yy" sourceLinked="1"/>
        <c:tickLblPos val="nextTo"/>
        <c:crossAx val="96122368"/>
        <c:crosses val="autoZero"/>
        <c:auto val="1"/>
        <c:lblOffset val="100"/>
      </c:dateAx>
      <c:valAx>
        <c:axId val="96122368"/>
        <c:scaling>
          <c:orientation val="minMax"/>
        </c:scaling>
        <c:axPos val="l"/>
        <c:majorGridlines/>
        <c:numFmt formatCode="#,##0" sourceLinked="1"/>
        <c:tickLblPos val="nextTo"/>
        <c:crossAx val="96120832"/>
        <c:crosses val="autoZero"/>
        <c:crossBetween val="midCat"/>
      </c:valAx>
      <c:serAx>
        <c:axId val="96001536"/>
        <c:scaling>
          <c:orientation val="minMax"/>
        </c:scaling>
        <c:delete val="1"/>
        <c:axPos val="b"/>
        <c:tickLblPos val="none"/>
        <c:crossAx val="96122368"/>
        <c:crosses val="autoZero"/>
      </c:serAx>
    </c:plotArea>
    <c:legend>
      <c:legendPos val="t"/>
    </c:legend>
    <c:plotVisOnly val="1"/>
  </c:chart>
  <c:spPr>
    <a:ln>
      <a:solidFill>
        <a:schemeClr val="tx1"/>
      </a:solidFill>
    </a:ln>
  </c:spPr>
  <c:printSettings>
    <c:headerFooter/>
    <c:pageMargins b="0.75000000000000344" l="0.70000000000000062" r="0.70000000000000062" t="0.750000000000003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Repeat Web Visitors</a:t>
            </a:r>
          </a:p>
          <a:p>
            <a:pPr>
              <a:defRPr/>
            </a:pPr>
            <a:r>
              <a:rPr lang="en-US"/>
              <a:t>By Data Center</a:t>
            </a:r>
          </a:p>
        </c:rich>
      </c:tx>
    </c:title>
    <c:plotArea>
      <c:layout/>
      <c:barChart>
        <c:barDir val="col"/>
        <c:grouping val="stacked"/>
        <c:ser>
          <c:idx val="0"/>
          <c:order val="0"/>
          <c:tx>
            <c:strRef>
              <c:f>'Web Repeat Visitors'!$A$5</c:f>
              <c:strCache>
                <c:ptCount val="1"/>
                <c:pt idx="0">
                  <c:v>ASF</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Visitors'!$B$5:$K$5</c:f>
              <c:numCache>
                <c:formatCode>#,##0</c:formatCode>
                <c:ptCount val="10"/>
                <c:pt idx="0">
                  <c:v>297</c:v>
                </c:pt>
                <c:pt idx="1">
                  <c:v>139</c:v>
                </c:pt>
                <c:pt idx="2">
                  <c:v>74</c:v>
                </c:pt>
                <c:pt idx="3">
                  <c:v>73</c:v>
                </c:pt>
                <c:pt idx="4">
                  <c:v>49</c:v>
                </c:pt>
                <c:pt idx="5">
                  <c:v>27</c:v>
                </c:pt>
                <c:pt idx="6">
                  <c:v>25</c:v>
                </c:pt>
                <c:pt idx="7">
                  <c:v>16</c:v>
                </c:pt>
                <c:pt idx="8">
                  <c:v>9</c:v>
                </c:pt>
                <c:pt idx="9">
                  <c:v>3</c:v>
                </c:pt>
              </c:numCache>
            </c:numRef>
          </c:val>
        </c:ser>
        <c:ser>
          <c:idx val="1"/>
          <c:order val="1"/>
          <c:tx>
            <c:strRef>
              <c:f>'Web Repeat Visitors'!$A$6</c:f>
              <c:strCache>
                <c:ptCount val="1"/>
                <c:pt idx="0">
                  <c:v>CDDIS</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Visitors'!$B$6:$K$6</c:f>
              <c:numCache>
                <c:formatCode>#,##0</c:formatCode>
                <c:ptCount val="10"/>
                <c:pt idx="0">
                  <c:v>79</c:v>
                </c:pt>
                <c:pt idx="1">
                  <c:v>16</c:v>
                </c:pt>
                <c:pt idx="2">
                  <c:v>6</c:v>
                </c:pt>
                <c:pt idx="3">
                  <c:v>9</c:v>
                </c:pt>
                <c:pt idx="4">
                  <c:v>2</c:v>
                </c:pt>
                <c:pt idx="5">
                  <c:v>1</c:v>
                </c:pt>
                <c:pt idx="6">
                  <c:v>0</c:v>
                </c:pt>
                <c:pt idx="7">
                  <c:v>1</c:v>
                </c:pt>
                <c:pt idx="8">
                  <c:v>0</c:v>
                </c:pt>
                <c:pt idx="9">
                  <c:v>0</c:v>
                </c:pt>
              </c:numCache>
            </c:numRef>
          </c:val>
        </c:ser>
        <c:ser>
          <c:idx val="2"/>
          <c:order val="2"/>
          <c:tx>
            <c:strRef>
              <c:f>'Web Repeat Visitors'!$A$7</c:f>
              <c:strCache>
                <c:ptCount val="1"/>
                <c:pt idx="0">
                  <c:v>GES DISC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Visitors'!$B$7:$K$7</c:f>
              <c:numCache>
                <c:formatCode>#,##0</c:formatCode>
                <c:ptCount val="10"/>
                <c:pt idx="0">
                  <c:v>7755</c:v>
                </c:pt>
                <c:pt idx="1">
                  <c:v>2962</c:v>
                </c:pt>
                <c:pt idx="2">
                  <c:v>1557</c:v>
                </c:pt>
                <c:pt idx="3">
                  <c:v>1540</c:v>
                </c:pt>
                <c:pt idx="4">
                  <c:v>978</c:v>
                </c:pt>
                <c:pt idx="5">
                  <c:v>623</c:v>
                </c:pt>
                <c:pt idx="6">
                  <c:v>443</c:v>
                </c:pt>
                <c:pt idx="7">
                  <c:v>253</c:v>
                </c:pt>
                <c:pt idx="8">
                  <c:v>82</c:v>
                </c:pt>
                <c:pt idx="9">
                  <c:v>24</c:v>
                </c:pt>
              </c:numCache>
            </c:numRef>
          </c:val>
        </c:ser>
        <c:ser>
          <c:idx val="3"/>
          <c:order val="3"/>
          <c:tx>
            <c:strRef>
              <c:f>'Web Repeat Visitors'!$A$8</c:f>
              <c:strCache>
                <c:ptCount val="1"/>
                <c:pt idx="0">
                  <c:v>GHRC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Visitors'!$B$8:$K$8</c:f>
              <c:numCache>
                <c:formatCode>#,##0</c:formatCode>
                <c:ptCount val="10"/>
                <c:pt idx="0">
                  <c:v>156</c:v>
                </c:pt>
                <c:pt idx="1">
                  <c:v>54</c:v>
                </c:pt>
                <c:pt idx="2">
                  <c:v>26</c:v>
                </c:pt>
                <c:pt idx="3">
                  <c:v>25</c:v>
                </c:pt>
                <c:pt idx="4">
                  <c:v>20</c:v>
                </c:pt>
                <c:pt idx="5">
                  <c:v>10</c:v>
                </c:pt>
                <c:pt idx="6">
                  <c:v>3</c:v>
                </c:pt>
                <c:pt idx="7">
                  <c:v>2</c:v>
                </c:pt>
                <c:pt idx="8">
                  <c:v>3</c:v>
                </c:pt>
                <c:pt idx="9">
                  <c:v>4</c:v>
                </c:pt>
              </c:numCache>
            </c:numRef>
          </c:val>
        </c:ser>
        <c:ser>
          <c:idx val="4"/>
          <c:order val="4"/>
          <c:tx>
            <c:strRef>
              <c:f>'Web Repeat Visitors'!$A$9</c:f>
              <c:strCache>
                <c:ptCount val="1"/>
                <c:pt idx="0">
                  <c:v>LARC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Visitors'!$B$9:$K$9</c:f>
              <c:numCache>
                <c:formatCode>#,##0</c:formatCode>
                <c:ptCount val="10"/>
                <c:pt idx="0">
                  <c:v>9980</c:v>
                </c:pt>
                <c:pt idx="1">
                  <c:v>3232</c:v>
                </c:pt>
                <c:pt idx="2">
                  <c:v>1526</c:v>
                </c:pt>
                <c:pt idx="3">
                  <c:v>1389</c:v>
                </c:pt>
                <c:pt idx="4">
                  <c:v>815</c:v>
                </c:pt>
                <c:pt idx="5">
                  <c:v>450</c:v>
                </c:pt>
                <c:pt idx="6">
                  <c:v>270</c:v>
                </c:pt>
                <c:pt idx="7">
                  <c:v>123</c:v>
                </c:pt>
                <c:pt idx="8">
                  <c:v>41</c:v>
                </c:pt>
                <c:pt idx="9">
                  <c:v>12</c:v>
                </c:pt>
              </c:numCache>
            </c:numRef>
          </c:val>
        </c:ser>
        <c:ser>
          <c:idx val="5"/>
          <c:order val="5"/>
          <c:tx>
            <c:strRef>
              <c:f>'Web Repeat Visitors'!$A$10</c:f>
              <c:strCache>
                <c:ptCount val="1"/>
                <c:pt idx="0">
                  <c:v>LPDAAC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Visitors'!$B$10:$K$10</c:f>
              <c:numCache>
                <c:formatCode>#,##0</c:formatCode>
                <c:ptCount val="10"/>
                <c:pt idx="0">
                  <c:v>4005</c:v>
                </c:pt>
                <c:pt idx="1">
                  <c:v>1350</c:v>
                </c:pt>
                <c:pt idx="2">
                  <c:v>670</c:v>
                </c:pt>
                <c:pt idx="3">
                  <c:v>628</c:v>
                </c:pt>
                <c:pt idx="4">
                  <c:v>309</c:v>
                </c:pt>
                <c:pt idx="5">
                  <c:v>158</c:v>
                </c:pt>
                <c:pt idx="6">
                  <c:v>76</c:v>
                </c:pt>
                <c:pt idx="7">
                  <c:v>29</c:v>
                </c:pt>
                <c:pt idx="8">
                  <c:v>9</c:v>
                </c:pt>
                <c:pt idx="9">
                  <c:v>3</c:v>
                </c:pt>
              </c:numCache>
            </c:numRef>
          </c:val>
        </c:ser>
        <c:ser>
          <c:idx val="6"/>
          <c:order val="6"/>
          <c:tx>
            <c:strRef>
              <c:f>'Web Repeat Visitors'!$A$11</c:f>
              <c:strCache>
                <c:ptCount val="1"/>
                <c:pt idx="0">
                  <c:v>MODAPS</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Visitors'!$B$11:$K$11</c:f>
              <c:numCache>
                <c:formatCode>#,##0</c:formatCode>
                <c:ptCount val="10"/>
                <c:pt idx="0">
                  <c:v>4271</c:v>
                </c:pt>
                <c:pt idx="1">
                  <c:v>1906</c:v>
                </c:pt>
                <c:pt idx="2">
                  <c:v>963</c:v>
                </c:pt>
                <c:pt idx="3">
                  <c:v>1042</c:v>
                </c:pt>
                <c:pt idx="4">
                  <c:v>817</c:v>
                </c:pt>
                <c:pt idx="5">
                  <c:v>565</c:v>
                </c:pt>
                <c:pt idx="6">
                  <c:v>339</c:v>
                </c:pt>
                <c:pt idx="7">
                  <c:v>201</c:v>
                </c:pt>
                <c:pt idx="8">
                  <c:v>55</c:v>
                </c:pt>
                <c:pt idx="9">
                  <c:v>12</c:v>
                </c:pt>
              </c:numCache>
            </c:numRef>
          </c:val>
        </c:ser>
        <c:ser>
          <c:idx val="7"/>
          <c:order val="7"/>
          <c:tx>
            <c:strRef>
              <c:f>'Web Repeat Visitors'!$A$12</c:f>
              <c:strCache>
                <c:ptCount val="1"/>
                <c:pt idx="0">
                  <c:v>NSIDC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Visitors'!$B$12:$K$12</c:f>
              <c:numCache>
                <c:formatCode>#,##0</c:formatCode>
                <c:ptCount val="10"/>
                <c:pt idx="0">
                  <c:v>25978</c:v>
                </c:pt>
                <c:pt idx="1">
                  <c:v>8663</c:v>
                </c:pt>
                <c:pt idx="2">
                  <c:v>4039</c:v>
                </c:pt>
                <c:pt idx="3">
                  <c:v>3850</c:v>
                </c:pt>
                <c:pt idx="4">
                  <c:v>2393</c:v>
                </c:pt>
                <c:pt idx="5">
                  <c:v>1484</c:v>
                </c:pt>
                <c:pt idx="6">
                  <c:v>969</c:v>
                </c:pt>
                <c:pt idx="7">
                  <c:v>439</c:v>
                </c:pt>
                <c:pt idx="8">
                  <c:v>114</c:v>
                </c:pt>
                <c:pt idx="9">
                  <c:v>33</c:v>
                </c:pt>
              </c:numCache>
            </c:numRef>
          </c:val>
        </c:ser>
        <c:ser>
          <c:idx val="8"/>
          <c:order val="8"/>
          <c:tx>
            <c:strRef>
              <c:f>'Web Repeat Visitors'!$A$13</c:f>
              <c:strCache>
                <c:ptCount val="1"/>
                <c:pt idx="0">
                  <c:v>ORNL</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Visitors'!$B$13:$K$13</c:f>
              <c:numCache>
                <c:formatCode>#,##0</c:formatCode>
                <c:ptCount val="10"/>
                <c:pt idx="0">
                  <c:v>1317</c:v>
                </c:pt>
                <c:pt idx="1">
                  <c:v>368</c:v>
                </c:pt>
                <c:pt idx="2">
                  <c:v>159</c:v>
                </c:pt>
                <c:pt idx="3">
                  <c:v>125</c:v>
                </c:pt>
                <c:pt idx="4">
                  <c:v>66</c:v>
                </c:pt>
                <c:pt idx="5">
                  <c:v>40</c:v>
                </c:pt>
                <c:pt idx="6">
                  <c:v>26</c:v>
                </c:pt>
                <c:pt idx="7">
                  <c:v>12</c:v>
                </c:pt>
                <c:pt idx="8">
                  <c:v>5</c:v>
                </c:pt>
                <c:pt idx="9">
                  <c:v>0</c:v>
                </c:pt>
              </c:numCache>
            </c:numRef>
          </c:val>
        </c:ser>
        <c:ser>
          <c:idx val="9"/>
          <c:order val="9"/>
          <c:tx>
            <c:strRef>
              <c:f>'Web Repeat Visitors'!$A$14</c:f>
              <c:strCache>
                <c:ptCount val="1"/>
                <c:pt idx="0">
                  <c:v>PODAAC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Visitors'!$B$14:$K$14</c:f>
              <c:numCache>
                <c:formatCode>#,##0</c:formatCode>
                <c:ptCount val="10"/>
                <c:pt idx="0">
                  <c:v>1581</c:v>
                </c:pt>
                <c:pt idx="1">
                  <c:v>479</c:v>
                </c:pt>
                <c:pt idx="2">
                  <c:v>182</c:v>
                </c:pt>
                <c:pt idx="3">
                  <c:v>173</c:v>
                </c:pt>
                <c:pt idx="4">
                  <c:v>75</c:v>
                </c:pt>
                <c:pt idx="5">
                  <c:v>41</c:v>
                </c:pt>
                <c:pt idx="6">
                  <c:v>14</c:v>
                </c:pt>
                <c:pt idx="7">
                  <c:v>4</c:v>
                </c:pt>
                <c:pt idx="8">
                  <c:v>2</c:v>
                </c:pt>
                <c:pt idx="9">
                  <c:v>0</c:v>
                </c:pt>
              </c:numCache>
            </c:numRef>
          </c:val>
        </c:ser>
        <c:ser>
          <c:idx val="10"/>
          <c:order val="10"/>
          <c:tx>
            <c:strRef>
              <c:f>'Web Repeat Visitors'!$A$15</c:f>
              <c:strCache>
                <c:ptCount val="1"/>
                <c:pt idx="0">
                  <c:v>SEDAC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Visitors'!$B$15:$K$15</c:f>
              <c:numCache>
                <c:formatCode>#,##0</c:formatCode>
                <c:ptCount val="10"/>
                <c:pt idx="0">
                  <c:v>7979</c:v>
                </c:pt>
                <c:pt idx="1">
                  <c:v>1927</c:v>
                </c:pt>
                <c:pt idx="2">
                  <c:v>724</c:v>
                </c:pt>
                <c:pt idx="3">
                  <c:v>513</c:v>
                </c:pt>
                <c:pt idx="4">
                  <c:v>236</c:v>
                </c:pt>
                <c:pt idx="5">
                  <c:v>129</c:v>
                </c:pt>
                <c:pt idx="6">
                  <c:v>71</c:v>
                </c:pt>
                <c:pt idx="7">
                  <c:v>48</c:v>
                </c:pt>
                <c:pt idx="8">
                  <c:v>18</c:v>
                </c:pt>
                <c:pt idx="9">
                  <c:v>18</c:v>
                </c:pt>
              </c:numCache>
            </c:numRef>
          </c:val>
        </c:ser>
        <c:gapWidth val="75"/>
        <c:overlap val="100"/>
        <c:axId val="96304512"/>
        <c:axId val="96359552"/>
      </c:barChart>
      <c:catAx>
        <c:axId val="96304512"/>
        <c:scaling>
          <c:orientation val="minMax"/>
        </c:scaling>
        <c:axPos val="b"/>
        <c:numFmt formatCode="@" sourceLinked="1"/>
        <c:majorTickMark val="none"/>
        <c:tickLblPos val="nextTo"/>
        <c:txPr>
          <a:bodyPr rot="-2700000" vert="horz"/>
          <a:lstStyle/>
          <a:p>
            <a:pPr>
              <a:defRPr/>
            </a:pPr>
            <a:endParaRPr lang="en-US"/>
          </a:p>
        </c:txPr>
        <c:crossAx val="96359552"/>
        <c:crosses val="autoZero"/>
        <c:auto val="1"/>
        <c:lblAlgn val="ctr"/>
        <c:lblOffset val="100"/>
      </c:catAx>
      <c:valAx>
        <c:axId val="96359552"/>
        <c:scaling>
          <c:orientation val="minMax"/>
        </c:scaling>
        <c:axPos val="l"/>
        <c:majorGridlines/>
        <c:numFmt formatCode="#,##0" sourceLinked="1"/>
        <c:majorTickMark val="none"/>
        <c:tickLblPos val="nextTo"/>
        <c:txPr>
          <a:bodyPr rot="0" vert="horz"/>
          <a:lstStyle/>
          <a:p>
            <a:pPr>
              <a:defRPr/>
            </a:pPr>
            <a:endParaRPr lang="en-US"/>
          </a:p>
        </c:txPr>
        <c:crossAx val="96304512"/>
        <c:crosses val="autoZero"/>
        <c:crossBetween val="between"/>
      </c:valAx>
      <c:spPr>
        <a:ln>
          <a:solidFill>
            <a:schemeClr val="tx1"/>
          </a:solidFill>
        </a:ln>
      </c:spPr>
    </c:plotArea>
    <c:legend>
      <c:legendPos val="b"/>
    </c:legend>
    <c:plotVisOnly val="1"/>
    <c:dispBlanksAs val="gap"/>
  </c:chart>
  <c:spPr>
    <a:noFill/>
    <a:ln>
      <a:solidFill>
        <a:schemeClr val="tx1"/>
      </a:solidFill>
    </a:ln>
  </c:spPr>
  <c:printSettings>
    <c:headerFooter alignWithMargins="0"/>
    <c:pageMargins b="1" l="0.75000000000000355" r="0.750000000000003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view3D>
      <c:rotX val="30"/>
      <c:perspective val="30"/>
    </c:view3D>
    <c:plotArea>
      <c:layout>
        <c:manualLayout>
          <c:layoutTarget val="inner"/>
          <c:xMode val="edge"/>
          <c:yMode val="edge"/>
          <c:x val="8.8096249312455605E-2"/>
          <c:y val="0.23384926507274206"/>
          <c:w val="0.82380750137508962"/>
          <c:h val="0.75487033063732456"/>
        </c:manualLayout>
      </c:layout>
      <c:pie3DChart>
        <c:varyColors val="1"/>
        <c:ser>
          <c:idx val="0"/>
          <c:order val="0"/>
          <c:tx>
            <c:strRef>
              <c:f>'Web Activity by Domain'!$D$3</c:f>
              <c:strCache>
                <c:ptCount val="1"/>
                <c:pt idx="0">
                  <c:v>Visitors</c:v>
                </c:pt>
              </c:strCache>
            </c:strRef>
          </c:tx>
          <c:dLbls>
            <c:dLbl>
              <c:idx val="4"/>
              <c:layout>
                <c:manualLayout>
                  <c:x val="-1.8018621333842449E-2"/>
                  <c:y val="-4.1110348698914022E-2"/>
                </c:manualLayout>
              </c:layout>
              <c:showCatName val="1"/>
              <c:showPercent val="1"/>
            </c:dLbl>
            <c:dLbl>
              <c:idx val="13"/>
              <c:layout>
                <c:manualLayout>
                  <c:x val="5.6264802139166757E-2"/>
                  <c:y val="-9.518744102917169E-2"/>
                </c:manualLayout>
              </c:layout>
              <c:showCatName val="1"/>
              <c:showPercent val="1"/>
            </c:dLbl>
            <c:dLbl>
              <c:idx val="18"/>
              <c:layout>
                <c:manualLayout>
                  <c:x val="0.27374956621922358"/>
                  <c:y val="-8.519461866269476E-2"/>
                </c:manualLayout>
              </c:layout>
              <c:showCatName val="1"/>
              <c:showPercent val="1"/>
            </c:dLbl>
            <c:showCatName val="1"/>
            <c:showPercent val="1"/>
            <c:showLeaderLines val="1"/>
          </c:dLbls>
          <c:cat>
            <c:strRef>
              <c:f>'Web Activity by Domain'!$C$4:$C$23</c:f>
              <c:strCache>
                <c:ptCount val="20"/>
                <c:pt idx="0">
                  <c:v>Unresolved </c:v>
                </c:pt>
                <c:pt idx="1">
                  <c:v>Network (.net) </c:v>
                </c:pt>
                <c:pt idx="2">
                  <c:v>Commercial (.com) </c:v>
                </c:pt>
                <c:pt idx="3">
                  <c:v>United States Educational </c:v>
                </c:pt>
                <c:pt idx="4">
                  <c:v>Australia </c:v>
                </c:pt>
                <c:pt idx="5">
                  <c:v>Canada </c:v>
                </c:pt>
                <c:pt idx="6">
                  <c:v>United States Government </c:v>
                </c:pt>
                <c:pt idx="7">
                  <c:v>Japan </c:v>
                </c:pt>
                <c:pt idx="8">
                  <c:v>United Kingdom </c:v>
                </c:pt>
                <c:pt idx="9">
                  <c:v>United States </c:v>
                </c:pt>
                <c:pt idx="10">
                  <c:v>India </c:v>
                </c:pt>
                <c:pt idx="11">
                  <c:v>Organization (.org) </c:v>
                </c:pt>
                <c:pt idx="12">
                  <c:v>Germany </c:v>
                </c:pt>
                <c:pt idx="13">
                  <c:v>Brazil </c:v>
                </c:pt>
                <c:pt idx="14">
                  <c:v>Mexico </c:v>
                </c:pt>
                <c:pt idx="15">
                  <c:v>China </c:v>
                </c:pt>
                <c:pt idx="16">
                  <c:v>Italy </c:v>
                </c:pt>
                <c:pt idx="17">
                  <c:v>Argentina </c:v>
                </c:pt>
                <c:pt idx="18">
                  <c:v>France </c:v>
                </c:pt>
                <c:pt idx="19">
                  <c:v>United States Military </c:v>
                </c:pt>
              </c:strCache>
            </c:strRef>
          </c:cat>
          <c:val>
            <c:numRef>
              <c:f>'Web Activity by Domain'!$D$4:$D$23</c:f>
              <c:numCache>
                <c:formatCode>#,##0</c:formatCode>
                <c:ptCount val="20"/>
                <c:pt idx="0">
                  <c:v>233833</c:v>
                </c:pt>
                <c:pt idx="1">
                  <c:v>134644</c:v>
                </c:pt>
                <c:pt idx="2">
                  <c:v>55489</c:v>
                </c:pt>
                <c:pt idx="3">
                  <c:v>28791</c:v>
                </c:pt>
                <c:pt idx="4">
                  <c:v>12354</c:v>
                </c:pt>
                <c:pt idx="5">
                  <c:v>11931</c:v>
                </c:pt>
                <c:pt idx="6">
                  <c:v>11122</c:v>
                </c:pt>
                <c:pt idx="7">
                  <c:v>5999</c:v>
                </c:pt>
                <c:pt idx="8">
                  <c:v>5942</c:v>
                </c:pt>
                <c:pt idx="9">
                  <c:v>5662</c:v>
                </c:pt>
                <c:pt idx="10">
                  <c:v>4838</c:v>
                </c:pt>
                <c:pt idx="11">
                  <c:v>4717</c:v>
                </c:pt>
                <c:pt idx="12">
                  <c:v>4004</c:v>
                </c:pt>
                <c:pt idx="13">
                  <c:v>3927</c:v>
                </c:pt>
                <c:pt idx="14">
                  <c:v>3125</c:v>
                </c:pt>
                <c:pt idx="15">
                  <c:v>2714</c:v>
                </c:pt>
                <c:pt idx="16">
                  <c:v>2683</c:v>
                </c:pt>
                <c:pt idx="17">
                  <c:v>2598</c:v>
                </c:pt>
                <c:pt idx="18">
                  <c:v>2303</c:v>
                </c:pt>
                <c:pt idx="19">
                  <c:v>1914</c:v>
                </c:pt>
              </c:numCache>
            </c:numRef>
          </c:val>
        </c:ser>
        <c:dLbls>
          <c:showVal val="1"/>
        </c:dLbls>
      </c:pie3DChart>
    </c:plotArea>
    <c:plotVisOnly val="1"/>
  </c:chart>
  <c:spPr>
    <a:ln>
      <a:solidFill>
        <a:schemeClr val="tx1"/>
      </a:solidFill>
    </a:ln>
  </c:spPr>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mn-lt"/>
                <a:ea typeface="Arial"/>
                <a:cs typeface="Arial"/>
              </a:defRPr>
            </a:pPr>
            <a:r>
              <a:rPr lang="en-US" sz="1600" b="1" i="0" u="none" strike="noStrike" baseline="0">
                <a:solidFill>
                  <a:srgbClr val="000000"/>
                </a:solidFill>
                <a:latin typeface="+mn-lt"/>
                <a:cs typeface="Arial"/>
              </a:rPr>
              <a:t>Multi-year Product Distribution Trend </a:t>
            </a:r>
          </a:p>
          <a:p>
            <a:pPr>
              <a:defRPr sz="1600" b="0" i="0" u="none" strike="noStrike" baseline="0">
                <a:solidFill>
                  <a:srgbClr val="000000"/>
                </a:solidFill>
                <a:latin typeface="+mn-lt"/>
                <a:ea typeface="Arial"/>
                <a:cs typeface="Arial"/>
              </a:defRPr>
            </a:pPr>
            <a:r>
              <a:rPr lang="en-US" sz="1400" b="1" i="0" u="none" strike="noStrike" baseline="0">
                <a:solidFill>
                  <a:srgbClr val="000000"/>
                </a:solidFill>
                <a:latin typeface="+mn-lt"/>
                <a:cs typeface="Arial"/>
              </a:rPr>
              <a:t>(using old Annual Report Values)</a:t>
            </a:r>
          </a:p>
        </c:rich>
      </c:tx>
      <c:spPr>
        <a:noFill/>
        <a:ln w="25400">
          <a:noFill/>
        </a:ln>
      </c:spPr>
    </c:title>
    <c:plotArea>
      <c:layout/>
      <c:barChart>
        <c:barDir val="col"/>
        <c:grouping val="clustered"/>
        <c:ser>
          <c:idx val="0"/>
          <c:order val="0"/>
          <c:spPr>
            <a:solidFill>
              <a:srgbClr val="9999FF"/>
            </a:solidFill>
            <a:ln w="12700">
              <a:solidFill>
                <a:srgbClr val="000000"/>
              </a:solidFill>
              <a:prstDash val="solid"/>
            </a:ln>
          </c:spPr>
          <c:cat>
            <c:strRef>
              <c:f>'Product Distribution Trend'!$B$5:$B$18</c:f>
              <c:strCache>
                <c:ptCount val="14"/>
                <c:pt idx="0">
                  <c:v>FY96</c:v>
                </c:pt>
                <c:pt idx="1">
                  <c:v>FY97</c:v>
                </c:pt>
                <c:pt idx="2">
                  <c:v>FY98</c:v>
                </c:pt>
                <c:pt idx="3">
                  <c:v>FY99</c:v>
                </c:pt>
                <c:pt idx="4">
                  <c:v>FY00</c:v>
                </c:pt>
                <c:pt idx="5">
                  <c:v>FY01</c:v>
                </c:pt>
                <c:pt idx="6">
                  <c:v>FY02</c:v>
                </c:pt>
                <c:pt idx="7">
                  <c:v>FY03</c:v>
                </c:pt>
                <c:pt idx="8">
                  <c:v>FY04</c:v>
                </c:pt>
                <c:pt idx="9">
                  <c:v>FY05</c:v>
                </c:pt>
                <c:pt idx="10">
                  <c:v>FY06</c:v>
                </c:pt>
                <c:pt idx="11">
                  <c:v>FY07</c:v>
                </c:pt>
                <c:pt idx="12">
                  <c:v>FY08</c:v>
                </c:pt>
                <c:pt idx="13">
                  <c:v>FY09</c:v>
                </c:pt>
              </c:strCache>
            </c:strRef>
          </c:cat>
          <c:val>
            <c:numRef>
              <c:f>'Product Distribution Trend'!$C$5:$C$18</c:f>
              <c:numCache>
                <c:formatCode>#,##0.00</c:formatCode>
                <c:ptCount val="14"/>
                <c:pt idx="0">
                  <c:v>1.7123599999999999</c:v>
                </c:pt>
                <c:pt idx="1">
                  <c:v>3.347038</c:v>
                </c:pt>
                <c:pt idx="2">
                  <c:v>4.5113529999999997</c:v>
                </c:pt>
                <c:pt idx="3">
                  <c:v>5.6898329999999993</c:v>
                </c:pt>
                <c:pt idx="4">
                  <c:v>9.1308520000000009</c:v>
                </c:pt>
                <c:pt idx="5">
                  <c:v>12.909404</c:v>
                </c:pt>
                <c:pt idx="6">
                  <c:v>19.366333999999998</c:v>
                </c:pt>
                <c:pt idx="7">
                  <c:v>29.153954000000002</c:v>
                </c:pt>
                <c:pt idx="8">
                  <c:v>37.512379000000003</c:v>
                </c:pt>
                <c:pt idx="9">
                  <c:v>61.302982999999998</c:v>
                </c:pt>
                <c:pt idx="10">
                  <c:v>71.456348000000006</c:v>
                </c:pt>
                <c:pt idx="11">
                  <c:v>127.538308324192</c:v>
                </c:pt>
                <c:pt idx="12">
                  <c:v>155.66119600000002</c:v>
                </c:pt>
                <c:pt idx="13">
                  <c:v>302.29000000000002</c:v>
                </c:pt>
              </c:numCache>
            </c:numRef>
          </c:val>
        </c:ser>
        <c:axId val="96508160"/>
        <c:axId val="96526336"/>
      </c:barChart>
      <c:catAx>
        <c:axId val="96508160"/>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6526336"/>
        <c:crosses val="autoZero"/>
        <c:auto val="1"/>
        <c:lblAlgn val="ctr"/>
        <c:lblOffset val="100"/>
        <c:tickLblSkip val="1"/>
        <c:tickMarkSkip val="1"/>
      </c:catAx>
      <c:valAx>
        <c:axId val="96526336"/>
        <c:scaling>
          <c:orientation val="minMax"/>
        </c:scaling>
        <c:axPos val="l"/>
        <c:majorGridlines>
          <c:spPr>
            <a:ln w="3175">
              <a:solidFill>
                <a:srgbClr val="000000"/>
              </a:solidFill>
              <a:prstDash val="solid"/>
            </a:ln>
          </c:spPr>
        </c:majorGridlines>
        <c:numFmt formatCode="0"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6508160"/>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433" r="0.75000000000000433"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aseline="0"/>
            </a:pPr>
            <a:r>
              <a:rPr lang="en-US" sz="1600" baseline="0"/>
              <a:t>Multi-year Product Distribution Trend </a:t>
            </a:r>
          </a:p>
          <a:p>
            <a:pPr>
              <a:defRPr sz="1600" baseline="0"/>
            </a:pPr>
            <a:r>
              <a:rPr lang="en-US" sz="1400" baseline="0"/>
              <a:t>(Current Metrics) </a:t>
            </a:r>
          </a:p>
        </c:rich>
      </c:tx>
    </c:title>
    <c:plotArea>
      <c:layout/>
      <c:barChart>
        <c:barDir val="col"/>
        <c:grouping val="clustered"/>
        <c:ser>
          <c:idx val="0"/>
          <c:order val="0"/>
          <c:tx>
            <c:strRef>
              <c:f>'Product Distribution Trend'!$B$44</c:f>
              <c:strCache>
                <c:ptCount val="1"/>
                <c:pt idx="0">
                  <c:v>Total Products (Millions)</c:v>
                </c:pt>
              </c:strCache>
            </c:strRef>
          </c:tx>
          <c:cat>
            <c:strRef>
              <c:f>'Product Distribution Trend'!$A$45:$A$54</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Trend'!$B$45:$B$54</c:f>
              <c:numCache>
                <c:formatCode>#,##0.00</c:formatCode>
                <c:ptCount val="10"/>
                <c:pt idx="0">
                  <c:v>5.5238179999999995</c:v>
                </c:pt>
                <c:pt idx="1">
                  <c:v>8.4937329999999989</c:v>
                </c:pt>
                <c:pt idx="2">
                  <c:v>19.305638999999999</c:v>
                </c:pt>
                <c:pt idx="3">
                  <c:v>35.211089000000001</c:v>
                </c:pt>
                <c:pt idx="4">
                  <c:v>47.027518000000008</c:v>
                </c:pt>
                <c:pt idx="5">
                  <c:v>68.058941000000004</c:v>
                </c:pt>
                <c:pt idx="6">
                  <c:v>90.638565</c:v>
                </c:pt>
                <c:pt idx="7">
                  <c:v>127.53830099999999</c:v>
                </c:pt>
                <c:pt idx="8">
                  <c:v>155.66119600000002</c:v>
                </c:pt>
                <c:pt idx="9">
                  <c:v>254.66382900000002</c:v>
                </c:pt>
              </c:numCache>
            </c:numRef>
          </c:val>
        </c:ser>
        <c:axId val="96537600"/>
        <c:axId val="96551680"/>
      </c:barChart>
      <c:catAx>
        <c:axId val="96537600"/>
        <c:scaling>
          <c:orientation val="minMax"/>
        </c:scaling>
        <c:axPos val="b"/>
        <c:numFmt formatCode="General" sourceLinked="1"/>
        <c:majorTickMark val="none"/>
        <c:tickLblPos val="nextTo"/>
        <c:txPr>
          <a:bodyPr rot="0" vert="horz"/>
          <a:lstStyle/>
          <a:p>
            <a:pPr>
              <a:defRPr/>
            </a:pPr>
            <a:endParaRPr lang="en-US"/>
          </a:p>
        </c:txPr>
        <c:crossAx val="96551680"/>
        <c:crosses val="autoZero"/>
        <c:auto val="1"/>
        <c:lblAlgn val="ctr"/>
        <c:lblOffset val="100"/>
        <c:tickLblSkip val="1"/>
        <c:tickMarkSkip val="1"/>
      </c:catAx>
      <c:valAx>
        <c:axId val="96551680"/>
        <c:scaling>
          <c:orientation val="minMax"/>
        </c:scaling>
        <c:axPos val="l"/>
        <c:majorGridlines/>
        <c:numFmt formatCode="#,##0" sourceLinked="0"/>
        <c:majorTickMark val="none"/>
        <c:tickLblPos val="nextTo"/>
        <c:txPr>
          <a:bodyPr rot="0" vert="horz"/>
          <a:lstStyle/>
          <a:p>
            <a:pPr>
              <a:defRPr/>
            </a:pPr>
            <a:endParaRPr lang="en-US"/>
          </a:p>
        </c:txPr>
        <c:crossAx val="96537600"/>
        <c:crosses val="autoZero"/>
        <c:crossBetween val="between"/>
      </c:valAx>
    </c:plotArea>
    <c:plotVisOnly val="1"/>
    <c:dispBlanksAs val="gap"/>
  </c:chart>
  <c:printSettings>
    <c:headerFooter alignWithMargins="0"/>
    <c:pageMargins b="1" l="0.75000000000000433" r="0.750000000000004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Files Ingested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(24.0 Million)</a:t>
            </a:r>
          </a:p>
        </c:rich>
      </c:tx>
      <c:spPr>
        <a:noFill/>
        <a:ln w="25400">
          <a:noFill/>
        </a:ln>
      </c:spPr>
    </c:title>
    <c:plotArea>
      <c:layout>
        <c:manualLayout>
          <c:layoutTarget val="inner"/>
          <c:xMode val="edge"/>
          <c:yMode val="edge"/>
          <c:x val="0.35754238709844866"/>
          <c:y val="0.61488867468357111"/>
          <c:w val="0.24022379133176849"/>
          <c:h val="0.27831803169887864"/>
        </c:manualLayout>
      </c:layout>
      <c:pieChart>
        <c:varyColors val="1"/>
        <c:ser>
          <c:idx val="1"/>
          <c:order val="0"/>
          <c:tx>
            <c:strRef>
              <c:f>Ingest!$C$6</c:f>
              <c:strCache>
                <c:ptCount val="1"/>
                <c:pt idx="0">
                  <c:v>Files (Millions)</c:v>
                </c:pt>
              </c:strCache>
            </c:strRef>
          </c:tx>
          <c:dLbls>
            <c:showCatName val="1"/>
            <c:showPercent val="1"/>
            <c:showLeaderLines val="1"/>
          </c:dLbls>
          <c:cat>
            <c:strRef>
              <c:f>Ingest!$A$7:$A$13</c:f>
              <c:strCache>
                <c:ptCount val="7"/>
                <c:pt idx="0">
                  <c:v>ASDC</c:v>
                </c:pt>
                <c:pt idx="1">
                  <c:v>GESDISC</c:v>
                </c:pt>
                <c:pt idx="2">
                  <c:v>GHRC</c:v>
                </c:pt>
                <c:pt idx="3">
                  <c:v>LPDAAC</c:v>
                </c:pt>
                <c:pt idx="4">
                  <c:v>MODAPS</c:v>
                </c:pt>
                <c:pt idx="5">
                  <c:v>NSIDC</c:v>
                </c:pt>
                <c:pt idx="6">
                  <c:v>PODAAC</c:v>
                </c:pt>
              </c:strCache>
            </c:strRef>
          </c:cat>
          <c:val>
            <c:numRef>
              <c:f>Ingest!$C$7:$C$13</c:f>
              <c:numCache>
                <c:formatCode>#,##0.0</c:formatCode>
                <c:ptCount val="7"/>
                <c:pt idx="0">
                  <c:v>2.1305429999999999</c:v>
                </c:pt>
                <c:pt idx="1">
                  <c:v>7.764888</c:v>
                </c:pt>
                <c:pt idx="2">
                  <c:v>0.444191</c:v>
                </c:pt>
                <c:pt idx="3">
                  <c:v>9.5822380000000003</c:v>
                </c:pt>
                <c:pt idx="4">
                  <c:v>0.25401000000000001</c:v>
                </c:pt>
                <c:pt idx="5">
                  <c:v>3.6192259999999998</c:v>
                </c:pt>
                <c:pt idx="6">
                  <c:v>0.21853400000000001</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3" r="0.750000000000003"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Multi-Year Product Distribution Trend by Data Center</a:t>
            </a:r>
          </a:p>
        </c:rich>
      </c:tx>
      <c:spPr>
        <a:noFill/>
        <a:ln w="25400">
          <a:noFill/>
        </a:ln>
      </c:spPr>
    </c:title>
    <c:plotArea>
      <c:layout/>
      <c:barChart>
        <c:barDir val="col"/>
        <c:grouping val="stacked"/>
        <c:ser>
          <c:idx val="0"/>
          <c:order val="0"/>
          <c:tx>
            <c:strRef>
              <c:f>'Product Distribution Trend'!$B$65</c:f>
              <c:strCache>
                <c:ptCount val="1"/>
                <c:pt idx="0">
                  <c:v>ASF</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Trend'!$B$66:$B$75</c:f>
              <c:numCache>
                <c:formatCode>#,##0.00</c:formatCode>
                <c:ptCount val="10"/>
                <c:pt idx="0">
                  <c:v>1.03E-4</c:v>
                </c:pt>
                <c:pt idx="1">
                  <c:v>2.1289999999999998E-3</c:v>
                </c:pt>
                <c:pt idx="2">
                  <c:v>2.9940000000000001E-3</c:v>
                </c:pt>
                <c:pt idx="3">
                  <c:v>2.7172000000000002E-2</c:v>
                </c:pt>
                <c:pt idx="4">
                  <c:v>6.191E-2</c:v>
                </c:pt>
                <c:pt idx="5">
                  <c:v>5.7355999999999997E-2</c:v>
                </c:pt>
                <c:pt idx="6">
                  <c:v>3.5497000000000001E-2</c:v>
                </c:pt>
                <c:pt idx="7">
                  <c:v>4.8910000000000002E-2</c:v>
                </c:pt>
                <c:pt idx="8">
                  <c:v>0.30386999999999997</c:v>
                </c:pt>
                <c:pt idx="9">
                  <c:v>0.47285700000000003</c:v>
                </c:pt>
              </c:numCache>
            </c:numRef>
          </c:val>
        </c:ser>
        <c:ser>
          <c:idx val="1"/>
          <c:order val="1"/>
          <c:tx>
            <c:strRef>
              <c:f>'Product Distribution Trend'!$C$65</c:f>
              <c:strCache>
                <c:ptCount val="1"/>
                <c:pt idx="0">
                  <c:v>CDDIS</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Trend'!$C$66:$C$75</c:f>
              <c:numCache>
                <c:formatCode>#,##0.00</c:formatCode>
                <c:ptCount val="10"/>
                <c:pt idx="9">
                  <c:v>37.058059999999998</c:v>
                </c:pt>
              </c:numCache>
            </c:numRef>
          </c:val>
        </c:ser>
        <c:ser>
          <c:idx val="2"/>
          <c:order val="2"/>
          <c:tx>
            <c:strRef>
              <c:f>'Product Distribution Trend'!$D$65</c:f>
              <c:strCache>
                <c:ptCount val="1"/>
                <c:pt idx="0">
                  <c:v>GESDISC</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Trend'!$D$66:$D$75</c:f>
              <c:numCache>
                <c:formatCode>#,##0.00</c:formatCode>
                <c:ptCount val="10"/>
                <c:pt idx="0">
                  <c:v>2.3352249999999999</c:v>
                </c:pt>
                <c:pt idx="1">
                  <c:v>2.635491</c:v>
                </c:pt>
                <c:pt idx="2">
                  <c:v>5.2764949999999997</c:v>
                </c:pt>
                <c:pt idx="3">
                  <c:v>10.918177</c:v>
                </c:pt>
                <c:pt idx="4">
                  <c:v>15.665039</c:v>
                </c:pt>
                <c:pt idx="5">
                  <c:v>26.553149999999999</c:v>
                </c:pt>
                <c:pt idx="6">
                  <c:v>41.413795</c:v>
                </c:pt>
                <c:pt idx="7">
                  <c:v>30.983453000000001</c:v>
                </c:pt>
                <c:pt idx="8">
                  <c:v>38.747579999999999</c:v>
                </c:pt>
                <c:pt idx="9">
                  <c:v>54.500664</c:v>
                </c:pt>
              </c:numCache>
            </c:numRef>
          </c:val>
        </c:ser>
        <c:ser>
          <c:idx val="3"/>
          <c:order val="3"/>
          <c:tx>
            <c:strRef>
              <c:f>'Product Distribution Trend'!$E$65</c:f>
              <c:strCache>
                <c:ptCount val="1"/>
                <c:pt idx="0">
                  <c:v>GHRC</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Trend'!$E$66:$E$75</c:f>
              <c:numCache>
                <c:formatCode>#,##0.00</c:formatCode>
                <c:ptCount val="10"/>
                <c:pt idx="0">
                  <c:v>0.97013799999999994</c:v>
                </c:pt>
                <c:pt idx="1">
                  <c:v>1.0332300000000001</c:v>
                </c:pt>
                <c:pt idx="2">
                  <c:v>1.4161619999999999</c:v>
                </c:pt>
                <c:pt idx="3">
                  <c:v>4.6828409999999998</c:v>
                </c:pt>
                <c:pt idx="4">
                  <c:v>3.396452</c:v>
                </c:pt>
                <c:pt idx="5">
                  <c:v>3.5840399999999999</c:v>
                </c:pt>
                <c:pt idx="6">
                  <c:v>4.0528529999999998</c:v>
                </c:pt>
                <c:pt idx="7">
                  <c:v>9.2883189999999995</c:v>
                </c:pt>
                <c:pt idx="8">
                  <c:v>10.177527</c:v>
                </c:pt>
                <c:pt idx="9">
                  <c:v>5.6774750000000003</c:v>
                </c:pt>
              </c:numCache>
            </c:numRef>
          </c:val>
        </c:ser>
        <c:ser>
          <c:idx val="4"/>
          <c:order val="4"/>
          <c:tx>
            <c:strRef>
              <c:f>'Product Distribution Trend'!$F$65</c:f>
              <c:strCache>
                <c:ptCount val="1"/>
                <c:pt idx="0">
                  <c:v>ASDC</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Trend'!$F$66:$F$75</c:f>
              <c:numCache>
                <c:formatCode>#,##0.00</c:formatCode>
                <c:ptCount val="10"/>
                <c:pt idx="0">
                  <c:v>0.22028700000000001</c:v>
                </c:pt>
                <c:pt idx="1">
                  <c:v>0.96677800000000003</c:v>
                </c:pt>
                <c:pt idx="2">
                  <c:v>3.681108</c:v>
                </c:pt>
                <c:pt idx="3">
                  <c:v>4.15219</c:v>
                </c:pt>
                <c:pt idx="4">
                  <c:v>6.7723560000000003</c:v>
                </c:pt>
                <c:pt idx="5">
                  <c:v>5.6970169999999998</c:v>
                </c:pt>
                <c:pt idx="6">
                  <c:v>7.7782669999999996</c:v>
                </c:pt>
                <c:pt idx="7">
                  <c:v>7.324192</c:v>
                </c:pt>
                <c:pt idx="8">
                  <c:v>3.5718839999999998</c:v>
                </c:pt>
                <c:pt idx="9">
                  <c:v>5.1073000000000004</c:v>
                </c:pt>
              </c:numCache>
            </c:numRef>
          </c:val>
        </c:ser>
        <c:ser>
          <c:idx val="5"/>
          <c:order val="5"/>
          <c:tx>
            <c:strRef>
              <c:f>'Product Distribution Trend'!$G$65</c:f>
              <c:strCache>
                <c:ptCount val="1"/>
                <c:pt idx="0">
                  <c:v>LPDAAC</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Trend'!$G$66:$G$75</c:f>
              <c:numCache>
                <c:formatCode>#,##0.00</c:formatCode>
                <c:ptCount val="10"/>
                <c:pt idx="0">
                  <c:v>0.61549900000000002</c:v>
                </c:pt>
                <c:pt idx="1">
                  <c:v>1.2371300000000001</c:v>
                </c:pt>
                <c:pt idx="2">
                  <c:v>4.6335160000000002</c:v>
                </c:pt>
                <c:pt idx="3">
                  <c:v>3.7176749999999998</c:v>
                </c:pt>
                <c:pt idx="4">
                  <c:v>8.9044319999999999</c:v>
                </c:pt>
                <c:pt idx="5">
                  <c:v>15.084555</c:v>
                </c:pt>
                <c:pt idx="6">
                  <c:v>11.929658999999999</c:v>
                </c:pt>
                <c:pt idx="7">
                  <c:v>24.321784000000001</c:v>
                </c:pt>
                <c:pt idx="8">
                  <c:v>16.757476</c:v>
                </c:pt>
                <c:pt idx="9">
                  <c:v>38.827043000000003</c:v>
                </c:pt>
              </c:numCache>
            </c:numRef>
          </c:val>
        </c:ser>
        <c:ser>
          <c:idx val="6"/>
          <c:order val="6"/>
          <c:tx>
            <c:strRef>
              <c:f>'Product Distribution Trend'!$H$65</c:f>
              <c:strCache>
                <c:ptCount val="1"/>
                <c:pt idx="0">
                  <c:v>MODAPS /LAADS</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Trend'!$H$66:$H$75</c:f>
              <c:numCache>
                <c:formatCode>#,##0.00</c:formatCode>
                <c:ptCount val="10"/>
                <c:pt idx="0">
                  <c:v>0</c:v>
                </c:pt>
                <c:pt idx="1">
                  <c:v>0</c:v>
                </c:pt>
                <c:pt idx="2">
                  <c:v>0</c:v>
                </c:pt>
                <c:pt idx="3">
                  <c:v>0</c:v>
                </c:pt>
                <c:pt idx="4">
                  <c:v>0</c:v>
                </c:pt>
                <c:pt idx="5">
                  <c:v>0</c:v>
                </c:pt>
                <c:pt idx="6">
                  <c:v>1.668191</c:v>
                </c:pt>
                <c:pt idx="7">
                  <c:v>33.357463000000003</c:v>
                </c:pt>
                <c:pt idx="8">
                  <c:v>47.736139999999999</c:v>
                </c:pt>
                <c:pt idx="9">
                  <c:v>47.205446000000002</c:v>
                </c:pt>
              </c:numCache>
            </c:numRef>
          </c:val>
        </c:ser>
        <c:ser>
          <c:idx val="7"/>
          <c:order val="7"/>
          <c:tx>
            <c:strRef>
              <c:f>'Product Distribution Trend'!$I$65</c:f>
              <c:strCache>
                <c:ptCount val="1"/>
                <c:pt idx="0">
                  <c:v>NSIDC</c:v>
                </c:pt>
              </c:strCache>
            </c:strRef>
          </c:tx>
          <c:spPr>
            <a:gradFill rotWithShape="0">
              <a:gsLst>
                <a:gs pos="0">
                  <a:srgbClr val="FFB6B4"/>
                </a:gs>
                <a:gs pos="100000">
                  <a:srgbClr val="DA8A89"/>
                </a:gs>
              </a:gsLst>
              <a:lin ang="5400000"/>
            </a:gradFill>
            <a:ln w="25400">
              <a:noFill/>
            </a:ln>
            <a:effectLst>
              <a:outerShdw dist="35921" dir="2700000" algn="br">
                <a:srgbClr val="000000"/>
              </a:outerShdw>
            </a:effectLst>
          </c:spPr>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Trend'!$I$66:$I$75</c:f>
              <c:numCache>
                <c:formatCode>#,##0.00</c:formatCode>
                <c:ptCount val="10"/>
                <c:pt idx="0">
                  <c:v>0.12768199999999999</c:v>
                </c:pt>
                <c:pt idx="1">
                  <c:v>0.24507000000000001</c:v>
                </c:pt>
                <c:pt idx="2">
                  <c:v>0.39949600000000002</c:v>
                </c:pt>
                <c:pt idx="3">
                  <c:v>0.85816700000000001</c:v>
                </c:pt>
                <c:pt idx="4">
                  <c:v>0.959229</c:v>
                </c:pt>
                <c:pt idx="5">
                  <c:v>1.798149</c:v>
                </c:pt>
                <c:pt idx="6">
                  <c:v>4.6873430000000003</c:v>
                </c:pt>
                <c:pt idx="7">
                  <c:v>8.1320409999999992</c:v>
                </c:pt>
                <c:pt idx="8">
                  <c:v>10.732725</c:v>
                </c:pt>
                <c:pt idx="9">
                  <c:v>17.247733</c:v>
                </c:pt>
              </c:numCache>
            </c:numRef>
          </c:val>
        </c:ser>
        <c:ser>
          <c:idx val="8"/>
          <c:order val="8"/>
          <c:tx>
            <c:strRef>
              <c:f>'Product Distribution Trend'!$J$65</c:f>
              <c:strCache>
                <c:ptCount val="1"/>
                <c:pt idx="0">
                  <c:v>ORNL</c:v>
                </c:pt>
              </c:strCache>
            </c:strRef>
          </c:tx>
          <c:spPr>
            <a:gradFill rotWithShape="0">
              <a:gsLst>
                <a:gs pos="0">
                  <a:srgbClr val="E4FFBA"/>
                </a:gs>
                <a:gs pos="100000">
                  <a:srgbClr val="BBD68E"/>
                </a:gs>
              </a:gsLst>
              <a:lin ang="5400000"/>
            </a:gradFill>
            <a:ln w="25400">
              <a:noFill/>
            </a:ln>
            <a:effectLst>
              <a:outerShdw dist="35921" dir="2700000" algn="br">
                <a:srgbClr val="000000"/>
              </a:outerShdw>
            </a:effectLst>
          </c:spPr>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Trend'!$J$66:$J$75</c:f>
              <c:numCache>
                <c:formatCode>#,##0.00</c:formatCode>
                <c:ptCount val="10"/>
                <c:pt idx="0">
                  <c:v>1.2243E-2</c:v>
                </c:pt>
                <c:pt idx="1">
                  <c:v>3.3465000000000002E-2</c:v>
                </c:pt>
                <c:pt idx="2">
                  <c:v>8.5666999999999993E-2</c:v>
                </c:pt>
                <c:pt idx="3">
                  <c:v>0.10846600000000001</c:v>
                </c:pt>
                <c:pt idx="4">
                  <c:v>0.419958</c:v>
                </c:pt>
                <c:pt idx="5">
                  <c:v>0.487377</c:v>
                </c:pt>
                <c:pt idx="6">
                  <c:v>0.36133100000000001</c:v>
                </c:pt>
                <c:pt idx="7">
                  <c:v>1.215012</c:v>
                </c:pt>
                <c:pt idx="8">
                  <c:v>0.39932299999999998</c:v>
                </c:pt>
                <c:pt idx="9">
                  <c:v>7.6994199999999999</c:v>
                </c:pt>
              </c:numCache>
            </c:numRef>
          </c:val>
        </c:ser>
        <c:ser>
          <c:idx val="9"/>
          <c:order val="9"/>
          <c:tx>
            <c:strRef>
              <c:f>'Product Distribution Trend'!$K$65</c:f>
              <c:strCache>
                <c:ptCount val="1"/>
                <c:pt idx="0">
                  <c:v>PO.DAAC</c:v>
                </c:pt>
              </c:strCache>
            </c:strRef>
          </c:tx>
          <c:spPr>
            <a:gradFill rotWithShape="0">
              <a:gsLst>
                <a:gs pos="0">
                  <a:srgbClr val="D6C5F1"/>
                </a:gs>
                <a:gs pos="100000">
                  <a:srgbClr val="A896C2"/>
                </a:gs>
              </a:gsLst>
              <a:lin ang="5400000"/>
            </a:gradFill>
            <a:ln w="25400">
              <a:noFill/>
            </a:ln>
            <a:effectLst>
              <a:outerShdw dist="35921" dir="2700000" algn="br">
                <a:srgbClr val="000000"/>
              </a:outerShdw>
            </a:effectLst>
          </c:spPr>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Trend'!$K$66:$K$75</c:f>
              <c:numCache>
                <c:formatCode>#,##0.00</c:formatCode>
                <c:ptCount val="10"/>
                <c:pt idx="0">
                  <c:v>1.0544709999999999</c:v>
                </c:pt>
                <c:pt idx="1">
                  <c:v>2.0839759999999998</c:v>
                </c:pt>
                <c:pt idx="2">
                  <c:v>3.5478139999999998</c:v>
                </c:pt>
                <c:pt idx="3">
                  <c:v>10.448394</c:v>
                </c:pt>
                <c:pt idx="4">
                  <c:v>10.301456</c:v>
                </c:pt>
                <c:pt idx="5">
                  <c:v>12.834851</c:v>
                </c:pt>
                <c:pt idx="6">
                  <c:v>13.483575999999999</c:v>
                </c:pt>
                <c:pt idx="7">
                  <c:v>5.7133310000000002</c:v>
                </c:pt>
                <c:pt idx="8">
                  <c:v>16.487646000000002</c:v>
                </c:pt>
                <c:pt idx="9">
                  <c:v>31.722079000000001</c:v>
                </c:pt>
              </c:numCache>
            </c:numRef>
          </c:val>
        </c:ser>
        <c:ser>
          <c:idx val="10"/>
          <c:order val="10"/>
          <c:tx>
            <c:strRef>
              <c:f>'Product Distribution Trend'!$L$65</c:f>
              <c:strCache>
                <c:ptCount val="1"/>
                <c:pt idx="0">
                  <c:v>SEDAC</c:v>
                </c:pt>
              </c:strCache>
            </c:strRef>
          </c:tx>
          <c:spPr>
            <a:gradFill rotWithShape="0">
              <a:gsLst>
                <a:gs pos="0">
                  <a:srgbClr val="B2F1FF"/>
                </a:gs>
                <a:gs pos="100000">
                  <a:srgbClr val="87C8DF"/>
                </a:gs>
              </a:gsLst>
              <a:lin ang="5400000"/>
            </a:gradFill>
            <a:ln w="25400">
              <a:noFill/>
            </a:ln>
            <a:effectLst>
              <a:outerShdw dist="35921" dir="2700000" algn="br">
                <a:srgbClr val="000000"/>
              </a:outerShdw>
            </a:effectLst>
          </c:spPr>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Trend'!$L$66:$L$75</c:f>
              <c:numCache>
                <c:formatCode>#,##0.00</c:formatCode>
                <c:ptCount val="10"/>
                <c:pt idx="0">
                  <c:v>0.18817</c:v>
                </c:pt>
                <c:pt idx="1">
                  <c:v>0.25646400000000003</c:v>
                </c:pt>
                <c:pt idx="2">
                  <c:v>0.26238699999999998</c:v>
                </c:pt>
                <c:pt idx="3">
                  <c:v>0.29800700000000002</c:v>
                </c:pt>
                <c:pt idx="4">
                  <c:v>0.25190200000000001</c:v>
                </c:pt>
                <c:pt idx="5">
                  <c:v>0.25655499999999998</c:v>
                </c:pt>
                <c:pt idx="6">
                  <c:v>0.318353</c:v>
                </c:pt>
                <c:pt idx="7">
                  <c:v>0.114522</c:v>
                </c:pt>
                <c:pt idx="8">
                  <c:v>7.4131000000000002E-2</c:v>
                </c:pt>
                <c:pt idx="9">
                  <c:v>0.49062</c:v>
                </c:pt>
              </c:numCache>
            </c:numRef>
          </c:val>
        </c:ser>
        <c:ser>
          <c:idx val="11"/>
          <c:order val="11"/>
          <c:tx>
            <c:strRef>
              <c:f>'Product Distribution Trend'!$M$65</c:f>
              <c:strCache>
                <c:ptCount val="1"/>
                <c:pt idx="0">
                  <c:v>OBPG*</c:v>
                </c:pt>
              </c:strCache>
            </c:strRef>
          </c:tx>
          <c:cat>
            <c:strRef>
              <c:f>'Product Distribution Trend'!$A$66:$A$75</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'Product Distribution Trend'!$M$66:$M$75</c:f>
              <c:numCache>
                <c:formatCode>General</c:formatCode>
                <c:ptCount val="10"/>
                <c:pt idx="4" formatCode="#,##0.00">
                  <c:v>0.29478399999999999</c:v>
                </c:pt>
                <c:pt idx="5" formatCode="#,##0.00">
                  <c:v>1.705891</c:v>
                </c:pt>
                <c:pt idx="6" formatCode="#,##0.00">
                  <c:v>4.9097</c:v>
                </c:pt>
                <c:pt idx="7" formatCode="#,##0.00">
                  <c:v>7.0392739999999998</c:v>
                </c:pt>
                <c:pt idx="8" formatCode="#,##0.00">
                  <c:v>10.672893999999999</c:v>
                </c:pt>
                <c:pt idx="9" formatCode="#,##0.00">
                  <c:v>8.655132</c:v>
                </c:pt>
              </c:numCache>
            </c:numRef>
          </c:val>
        </c:ser>
        <c:gapWidth val="55"/>
        <c:overlap val="100"/>
        <c:axId val="105317120"/>
        <c:axId val="105318656"/>
      </c:barChart>
      <c:catAx>
        <c:axId val="105317120"/>
        <c:scaling>
          <c:orientation val="minMax"/>
        </c:scaling>
        <c:axPos val="b"/>
        <c:numFmt formatCode="General" sourceLinked="1"/>
        <c:majorTickMark val="none"/>
        <c:tickLblPos val="nextTo"/>
        <c:spPr>
          <a:ln w="3175">
            <a:solidFill>
              <a:srgbClr val="808080"/>
            </a:solidFill>
            <a:prstDash val="solid"/>
          </a:ln>
        </c:spPr>
        <c:txPr>
          <a:bodyPr/>
          <a:lstStyle/>
          <a:p>
            <a:pPr>
              <a:defRPr sz="1200" b="1"/>
            </a:pPr>
            <a:endParaRPr lang="en-US"/>
          </a:p>
        </c:txPr>
        <c:crossAx val="105318656"/>
        <c:crosses val="autoZero"/>
        <c:auto val="1"/>
        <c:lblAlgn val="ctr"/>
        <c:lblOffset val="100"/>
      </c:catAx>
      <c:valAx>
        <c:axId val="105318656"/>
        <c:scaling>
          <c:orientation val="minMax"/>
        </c:scaling>
        <c:axPos val="l"/>
        <c:majorGridlines>
          <c:spPr>
            <a:ln w="3175">
              <a:solidFill>
                <a:srgbClr val="808080"/>
              </a:solidFill>
              <a:prstDash val="solid"/>
            </a:ln>
          </c:spPr>
        </c:majorGridlines>
        <c:numFmt formatCode="#,##0" sourceLinked="0"/>
        <c:majorTickMark val="none"/>
        <c:tickLblPos val="nextTo"/>
        <c:spPr>
          <a:ln w="3175">
            <a:solidFill>
              <a:srgbClr val="808080"/>
            </a:solidFill>
            <a:prstDash val="solid"/>
          </a:ln>
        </c:spPr>
        <c:crossAx val="105317120"/>
        <c:crosses val="autoZero"/>
        <c:crossBetween val="between"/>
      </c:valAx>
      <c:spPr>
        <a:solidFill>
          <a:srgbClr val="FFFFFF"/>
        </a:solidFill>
        <a:ln w="25400">
          <a:solidFill>
            <a:srgbClr val="808080"/>
          </a:solidFill>
        </a:ln>
      </c:spPr>
    </c:plotArea>
    <c:legend>
      <c:legendPos val="r"/>
      <c:layout>
        <c:manualLayout>
          <c:xMode val="edge"/>
          <c:yMode val="edge"/>
          <c:x val="0.83918425607019986"/>
          <c:y val="0.12072614575760594"/>
          <c:w val="0.14662550768259497"/>
          <c:h val="0.76503079664828277"/>
        </c:manualLayout>
      </c:layou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433" r="0.75000000000000433"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aseline="0"/>
            </a:pPr>
            <a:r>
              <a:rPr lang="en-US" sz="1600" baseline="0"/>
              <a:t>Multi-year Volume (TBs) Distribution Trend </a:t>
            </a:r>
          </a:p>
          <a:p>
            <a:pPr>
              <a:defRPr sz="1600" baseline="0"/>
            </a:pPr>
            <a:r>
              <a:rPr lang="en-US" sz="1400" baseline="0"/>
              <a:t>(using old Annual Report Values) </a:t>
            </a:r>
          </a:p>
        </c:rich>
      </c:tx>
    </c:title>
    <c:plotArea>
      <c:layout/>
      <c:barChart>
        <c:barDir val="col"/>
        <c:grouping val="clustered"/>
        <c:ser>
          <c:idx val="0"/>
          <c:order val="0"/>
          <c:cat>
            <c:strRef>
              <c:f>'Volume Distribution Trend'!$B$8:$B$21</c:f>
              <c:strCache>
                <c:ptCount val="14"/>
                <c:pt idx="0">
                  <c:v>FY96</c:v>
                </c:pt>
                <c:pt idx="1">
                  <c:v>FY97</c:v>
                </c:pt>
                <c:pt idx="2">
                  <c:v>FY98</c:v>
                </c:pt>
                <c:pt idx="3">
                  <c:v>FY99</c:v>
                </c:pt>
                <c:pt idx="4">
                  <c:v>FY00</c:v>
                </c:pt>
                <c:pt idx="5">
                  <c:v>FY01</c:v>
                </c:pt>
                <c:pt idx="6">
                  <c:v>FY02</c:v>
                </c:pt>
                <c:pt idx="7">
                  <c:v>FY03</c:v>
                </c:pt>
                <c:pt idx="8">
                  <c:v>FY04</c:v>
                </c:pt>
                <c:pt idx="9">
                  <c:v>FY05</c:v>
                </c:pt>
                <c:pt idx="10">
                  <c:v>FY06</c:v>
                </c:pt>
                <c:pt idx="11">
                  <c:v>FY07</c:v>
                </c:pt>
                <c:pt idx="12">
                  <c:v>FY08</c:v>
                </c:pt>
                <c:pt idx="13">
                  <c:v>FY09</c:v>
                </c:pt>
              </c:strCache>
            </c:strRef>
          </c:cat>
          <c:val>
            <c:numRef>
              <c:f>'Volume Distribution Trend'!$C$8:$C$21</c:f>
              <c:numCache>
                <c:formatCode>#,##0.00</c:formatCode>
                <c:ptCount val="14"/>
                <c:pt idx="0">
                  <c:v>38.773308753967285</c:v>
                </c:pt>
                <c:pt idx="1">
                  <c:v>42.348946571350098</c:v>
                </c:pt>
                <c:pt idx="2">
                  <c:v>66.196500778198242</c:v>
                </c:pt>
                <c:pt idx="3">
                  <c:v>123.40824413299512</c:v>
                </c:pt>
                <c:pt idx="4">
                  <c:v>191.34501743316602</c:v>
                </c:pt>
                <c:pt idx="5">
                  <c:v>391.62857246398926</c:v>
                </c:pt>
                <c:pt idx="6">
                  <c:v>361.22327136993357</c:v>
                </c:pt>
                <c:pt idx="7">
                  <c:v>403.10005366087501</c:v>
                </c:pt>
                <c:pt idx="8">
                  <c:v>690.6293492126465</c:v>
                </c:pt>
                <c:pt idx="9">
                  <c:v>730.3523955078125</c:v>
                </c:pt>
                <c:pt idx="10">
                  <c:v>1111.1495507812499</c:v>
                </c:pt>
                <c:pt idx="11">
                  <c:v>1545.3951464843751</c:v>
                </c:pt>
                <c:pt idx="12">
                  <c:v>1965.9056249999999</c:v>
                </c:pt>
                <c:pt idx="13">
                  <c:v>2429.2111342678063</c:v>
                </c:pt>
              </c:numCache>
            </c:numRef>
          </c:val>
        </c:ser>
        <c:axId val="105388288"/>
        <c:axId val="105390080"/>
      </c:barChart>
      <c:catAx>
        <c:axId val="105388288"/>
        <c:scaling>
          <c:orientation val="minMax"/>
        </c:scaling>
        <c:axPos val="b"/>
        <c:numFmt formatCode="General" sourceLinked="1"/>
        <c:majorTickMark val="none"/>
        <c:tickLblPos val="nextTo"/>
        <c:txPr>
          <a:bodyPr rot="0" vert="horz"/>
          <a:lstStyle/>
          <a:p>
            <a:pPr>
              <a:defRPr/>
            </a:pPr>
            <a:endParaRPr lang="en-US"/>
          </a:p>
        </c:txPr>
        <c:crossAx val="105390080"/>
        <c:crosses val="autoZero"/>
        <c:auto val="1"/>
        <c:lblAlgn val="ctr"/>
        <c:lblOffset val="100"/>
        <c:tickLblSkip val="1"/>
        <c:tickMarkSkip val="1"/>
      </c:catAx>
      <c:valAx>
        <c:axId val="105390080"/>
        <c:scaling>
          <c:orientation val="minMax"/>
        </c:scaling>
        <c:axPos val="l"/>
        <c:majorGridlines/>
        <c:numFmt formatCode="0" sourceLinked="0"/>
        <c:majorTickMark val="none"/>
        <c:tickLblPos val="nextTo"/>
        <c:txPr>
          <a:bodyPr rot="0" vert="horz"/>
          <a:lstStyle/>
          <a:p>
            <a:pPr>
              <a:defRPr/>
            </a:pPr>
            <a:endParaRPr lang="en-US"/>
          </a:p>
        </c:txPr>
        <c:crossAx val="105388288"/>
        <c:crosses val="autoZero"/>
        <c:crossBetween val="between"/>
      </c:valAx>
    </c:plotArea>
    <c:plotVisOnly val="1"/>
    <c:dispBlanksAs val="gap"/>
  </c:chart>
  <c:printSettings>
    <c:headerFooter alignWithMargins="0"/>
    <c:pageMargins b="1" l="0.75000000000000422" r="0.75000000000000422" t="1" header="0.5" footer="0.5"/>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aseline="0"/>
            </a:pPr>
            <a:r>
              <a:rPr lang="en-US" sz="1600" baseline="0"/>
              <a:t>Multi-year Volume (TBs) Distribution Trend </a:t>
            </a:r>
          </a:p>
          <a:p>
            <a:pPr>
              <a:defRPr sz="1600" baseline="0"/>
            </a:pPr>
            <a:r>
              <a:rPr lang="en-US" sz="1400" baseline="0"/>
              <a:t>(Current Metrics) </a:t>
            </a:r>
          </a:p>
        </c:rich>
      </c:tx>
    </c:title>
    <c:plotArea>
      <c:layout/>
      <c:barChart>
        <c:barDir val="col"/>
        <c:grouping val="clustered"/>
        <c:ser>
          <c:idx val="0"/>
          <c:order val="0"/>
          <c:tx>
            <c:strRef>
              <c:f>'Volume Distribution Trend'!$B$50</c:f>
              <c:strCache>
                <c:ptCount val="1"/>
                <c:pt idx="0">
                  <c:v>Total Volume (TBs)</c:v>
                </c:pt>
              </c:strCache>
            </c:strRef>
          </c:tx>
          <c:cat>
            <c:strRef>
              <c:f>'Volume Distribution Trend'!$A$51:$A$60</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Trend'!$B$51:$B$60</c:f>
              <c:numCache>
                <c:formatCode>#,##0.00</c:formatCode>
                <c:ptCount val="10"/>
                <c:pt idx="0">
                  <c:v>38.817490234375001</c:v>
                </c:pt>
                <c:pt idx="1">
                  <c:v>105.87243164062501</c:v>
                </c:pt>
                <c:pt idx="2">
                  <c:v>325.03173828125</c:v>
                </c:pt>
                <c:pt idx="3">
                  <c:v>444.90183593749998</c:v>
                </c:pt>
                <c:pt idx="4">
                  <c:v>702.74979492187504</c:v>
                </c:pt>
                <c:pt idx="5">
                  <c:v>792.17701171875001</c:v>
                </c:pt>
                <c:pt idx="6">
                  <c:v>1174.0693652343748</c:v>
                </c:pt>
                <c:pt idx="7">
                  <c:v>1545.3951464843751</c:v>
                </c:pt>
                <c:pt idx="8">
                  <c:v>1965.9056249999999</c:v>
                </c:pt>
                <c:pt idx="9">
                  <c:v>2429.2111342678063</c:v>
                </c:pt>
              </c:numCache>
            </c:numRef>
          </c:val>
        </c:ser>
        <c:axId val="105405440"/>
        <c:axId val="105419520"/>
      </c:barChart>
      <c:catAx>
        <c:axId val="105405440"/>
        <c:scaling>
          <c:orientation val="minMax"/>
        </c:scaling>
        <c:axPos val="b"/>
        <c:numFmt formatCode="#,##0" sourceLinked="1"/>
        <c:majorTickMark val="none"/>
        <c:tickLblPos val="nextTo"/>
        <c:txPr>
          <a:bodyPr rot="0" vert="horz"/>
          <a:lstStyle/>
          <a:p>
            <a:pPr>
              <a:defRPr/>
            </a:pPr>
            <a:endParaRPr lang="en-US"/>
          </a:p>
        </c:txPr>
        <c:crossAx val="105419520"/>
        <c:crosses val="autoZero"/>
        <c:auto val="1"/>
        <c:lblAlgn val="ctr"/>
        <c:lblOffset val="100"/>
        <c:tickLblSkip val="1"/>
        <c:tickMarkSkip val="1"/>
      </c:catAx>
      <c:valAx>
        <c:axId val="105419520"/>
        <c:scaling>
          <c:orientation val="minMax"/>
        </c:scaling>
        <c:axPos val="l"/>
        <c:majorGridlines/>
        <c:numFmt formatCode="0" sourceLinked="0"/>
        <c:majorTickMark val="none"/>
        <c:tickLblPos val="nextTo"/>
        <c:txPr>
          <a:bodyPr rot="0" vert="horz"/>
          <a:lstStyle/>
          <a:p>
            <a:pPr>
              <a:defRPr/>
            </a:pPr>
            <a:endParaRPr lang="en-US"/>
          </a:p>
        </c:txPr>
        <c:crossAx val="105405440"/>
        <c:crosses val="autoZero"/>
        <c:crossBetween val="between"/>
      </c:valAx>
    </c:plotArea>
    <c:plotVisOnly val="1"/>
    <c:dispBlanksAs val="gap"/>
  </c:chart>
  <c:printSettings>
    <c:headerFooter alignWithMargins="0"/>
    <c:pageMargins b="1" l="0.75000000000000422" r="0.75000000000000422"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Multi-Year Volume Distribution Trend by Data Center</a:t>
            </a:r>
          </a:p>
          <a:p>
            <a:pPr>
              <a:defRPr sz="1600" b="0" i="0" u="none" strike="noStrike" baseline="0">
                <a:solidFill>
                  <a:srgbClr val="000000"/>
                </a:solidFill>
                <a:latin typeface="Calibri"/>
                <a:ea typeface="Calibri"/>
                <a:cs typeface="Calibri"/>
              </a:defRPr>
            </a:pPr>
            <a:r>
              <a:rPr lang="en-US" sz="1400" b="1" i="0" u="none" strike="noStrike" baseline="0">
                <a:solidFill>
                  <a:srgbClr val="000000"/>
                </a:solidFill>
                <a:latin typeface="Calibri"/>
              </a:rPr>
              <a:t>(TBs)</a:t>
            </a:r>
          </a:p>
        </c:rich>
      </c:tx>
      <c:spPr>
        <a:noFill/>
        <a:ln w="25400">
          <a:noFill/>
        </a:ln>
      </c:spPr>
    </c:title>
    <c:plotArea>
      <c:layout/>
      <c:barChart>
        <c:barDir val="col"/>
        <c:grouping val="stacked"/>
        <c:ser>
          <c:idx val="0"/>
          <c:order val="0"/>
          <c:tx>
            <c:strRef>
              <c:f>'Volume Distribution Trend'!$B$68</c:f>
              <c:strCache>
                <c:ptCount val="1"/>
                <c:pt idx="0">
                  <c:v>ASF</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Trend'!$B$69:$B$78</c:f>
              <c:numCache>
                <c:formatCode>#,##0.00</c:formatCode>
                <c:ptCount val="10"/>
                <c:pt idx="0">
                  <c:v>5.2929687499999999E-3</c:v>
                </c:pt>
                <c:pt idx="1">
                  <c:v>0.13567382812500001</c:v>
                </c:pt>
                <c:pt idx="2">
                  <c:v>4.8105468749999998E-2</c:v>
                </c:pt>
                <c:pt idx="3">
                  <c:v>1.35962890625</c:v>
                </c:pt>
                <c:pt idx="4">
                  <c:v>2.350791015625</c:v>
                </c:pt>
                <c:pt idx="5">
                  <c:v>2.3142578125000002</c:v>
                </c:pt>
                <c:pt idx="6">
                  <c:v>1.8812011718749999</c:v>
                </c:pt>
                <c:pt idx="7">
                  <c:v>2.1581738281249998</c:v>
                </c:pt>
                <c:pt idx="8">
                  <c:v>16.502802734374999</c:v>
                </c:pt>
                <c:pt idx="9">
                  <c:v>41.982197265624997</c:v>
                </c:pt>
              </c:numCache>
            </c:numRef>
          </c:val>
        </c:ser>
        <c:ser>
          <c:idx val="1"/>
          <c:order val="1"/>
          <c:tx>
            <c:strRef>
              <c:f>'Volume Distribution Trend'!$C$68</c:f>
              <c:strCache>
                <c:ptCount val="1"/>
                <c:pt idx="0">
                  <c:v>CDDIS</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Trend'!$C$69:$C$78</c:f>
              <c:numCache>
                <c:formatCode>#,##0.00</c:formatCode>
                <c:ptCount val="10"/>
                <c:pt idx="9">
                  <c:v>9.2010803301645563</c:v>
                </c:pt>
              </c:numCache>
            </c:numRef>
          </c:val>
        </c:ser>
        <c:ser>
          <c:idx val="2"/>
          <c:order val="2"/>
          <c:tx>
            <c:strRef>
              <c:f>'Volume Distribution Trend'!$D$68</c:f>
              <c:strCache>
                <c:ptCount val="1"/>
                <c:pt idx="0">
                  <c:v>GESDISC</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Trend'!$D$69:$D$78</c:f>
              <c:numCache>
                <c:formatCode>#,##0.00</c:formatCode>
                <c:ptCount val="10"/>
                <c:pt idx="0">
                  <c:v>20.989853515625001</c:v>
                </c:pt>
                <c:pt idx="1">
                  <c:v>45.371953124999997</c:v>
                </c:pt>
                <c:pt idx="2">
                  <c:v>82.972685546874999</c:v>
                </c:pt>
                <c:pt idx="3">
                  <c:v>185.01539062500001</c:v>
                </c:pt>
                <c:pt idx="4">
                  <c:v>278.12639648437499</c:v>
                </c:pt>
                <c:pt idx="5">
                  <c:v>361.22099609374999</c:v>
                </c:pt>
                <c:pt idx="6">
                  <c:v>493.29072265624995</c:v>
                </c:pt>
                <c:pt idx="7">
                  <c:v>192.64949218750002</c:v>
                </c:pt>
                <c:pt idx="8">
                  <c:v>302.79853515624995</c:v>
                </c:pt>
                <c:pt idx="9">
                  <c:v>487.31976638919474</c:v>
                </c:pt>
              </c:numCache>
            </c:numRef>
          </c:val>
        </c:ser>
        <c:ser>
          <c:idx val="3"/>
          <c:order val="3"/>
          <c:tx>
            <c:strRef>
              <c:f>'Volume Distribution Trend'!$E$68</c:f>
              <c:strCache>
                <c:ptCount val="1"/>
                <c:pt idx="0">
                  <c:v>GHRC</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Trend'!$E$69:$E$78</c:f>
              <c:numCache>
                <c:formatCode>#,##0.00</c:formatCode>
                <c:ptCount val="10"/>
                <c:pt idx="0">
                  <c:v>0.631953125</c:v>
                </c:pt>
                <c:pt idx="1">
                  <c:v>1.0003906250000001</c:v>
                </c:pt>
                <c:pt idx="2">
                  <c:v>1.2462792968750001</c:v>
                </c:pt>
                <c:pt idx="3">
                  <c:v>6.4866796874999997</c:v>
                </c:pt>
                <c:pt idx="4">
                  <c:v>7.6999804687499998</c:v>
                </c:pt>
                <c:pt idx="5">
                  <c:v>7.5567480468749997</c:v>
                </c:pt>
                <c:pt idx="6">
                  <c:v>9.1041308593749992</c:v>
                </c:pt>
                <c:pt idx="7">
                  <c:v>8.0089160156249992</c:v>
                </c:pt>
                <c:pt idx="8">
                  <c:v>12.077255859375001</c:v>
                </c:pt>
                <c:pt idx="9">
                  <c:v>8.6275993815233889</c:v>
                </c:pt>
              </c:numCache>
            </c:numRef>
          </c:val>
        </c:ser>
        <c:ser>
          <c:idx val="4"/>
          <c:order val="4"/>
          <c:tx>
            <c:strRef>
              <c:f>'Volume Distribution Trend'!$F$68</c:f>
              <c:strCache>
                <c:ptCount val="1"/>
                <c:pt idx="0">
                  <c:v>ASDC</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Trend'!$F$69:$F$78</c:f>
              <c:numCache>
                <c:formatCode>#,##0.00</c:formatCode>
                <c:ptCount val="10"/>
                <c:pt idx="0">
                  <c:v>6.3172656250000001</c:v>
                </c:pt>
                <c:pt idx="1">
                  <c:v>30.381982421875001</c:v>
                </c:pt>
                <c:pt idx="2">
                  <c:v>62.533749999999998</c:v>
                </c:pt>
                <c:pt idx="3">
                  <c:v>107.8969921875</c:v>
                </c:pt>
                <c:pt idx="4">
                  <c:v>147.00599609375001</c:v>
                </c:pt>
                <c:pt idx="5">
                  <c:v>127.368349609375</c:v>
                </c:pt>
                <c:pt idx="6">
                  <c:v>204.69980468750001</c:v>
                </c:pt>
                <c:pt idx="7">
                  <c:v>225.239443359375</c:v>
                </c:pt>
                <c:pt idx="8">
                  <c:v>167.13746093750001</c:v>
                </c:pt>
                <c:pt idx="9">
                  <c:v>187.91737431887725</c:v>
                </c:pt>
              </c:numCache>
            </c:numRef>
          </c:val>
        </c:ser>
        <c:ser>
          <c:idx val="5"/>
          <c:order val="5"/>
          <c:tx>
            <c:strRef>
              <c:f>'Volume Distribution Trend'!$G$68</c:f>
              <c:strCache>
                <c:ptCount val="1"/>
                <c:pt idx="0">
                  <c:v>LP DAAC</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Trend'!$G$69:$G$78</c:f>
              <c:numCache>
                <c:formatCode>#,##0.00</c:formatCode>
                <c:ptCount val="10"/>
                <c:pt idx="0">
                  <c:v>8.6935839843749996</c:v>
                </c:pt>
                <c:pt idx="1">
                  <c:v>25.714638671874997</c:v>
                </c:pt>
                <c:pt idx="2">
                  <c:v>171.31546874999998</c:v>
                </c:pt>
                <c:pt idx="3">
                  <c:v>110.43490234375</c:v>
                </c:pt>
                <c:pt idx="4">
                  <c:v>209.817412109375</c:v>
                </c:pt>
                <c:pt idx="5">
                  <c:v>224.27232421874999</c:v>
                </c:pt>
                <c:pt idx="6">
                  <c:v>328.99618164062503</c:v>
                </c:pt>
                <c:pt idx="7">
                  <c:v>431.39848632812499</c:v>
                </c:pt>
                <c:pt idx="8">
                  <c:v>448.11911132812497</c:v>
                </c:pt>
                <c:pt idx="9">
                  <c:v>538.93535439403638</c:v>
                </c:pt>
              </c:numCache>
            </c:numRef>
          </c:val>
        </c:ser>
        <c:ser>
          <c:idx val="6"/>
          <c:order val="6"/>
          <c:tx>
            <c:strRef>
              <c:f>'Volume Distribution Trend'!$H$68</c:f>
              <c:strCache>
                <c:ptCount val="1"/>
                <c:pt idx="0">
                  <c:v>MODAPS /LAADS</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Trend'!$H$69:$H$78</c:f>
              <c:numCache>
                <c:formatCode>#,##0.00</c:formatCode>
                <c:ptCount val="10"/>
                <c:pt idx="0">
                  <c:v>0</c:v>
                </c:pt>
                <c:pt idx="1">
                  <c:v>0</c:v>
                </c:pt>
                <c:pt idx="2">
                  <c:v>0</c:v>
                </c:pt>
                <c:pt idx="3">
                  <c:v>0</c:v>
                </c:pt>
                <c:pt idx="4">
                  <c:v>0</c:v>
                </c:pt>
                <c:pt idx="5">
                  <c:v>0</c:v>
                </c:pt>
                <c:pt idx="6">
                  <c:v>18.479091796875</c:v>
                </c:pt>
                <c:pt idx="7">
                  <c:v>564.21239257812499</c:v>
                </c:pt>
                <c:pt idx="8">
                  <c:v>813.94316406250005</c:v>
                </c:pt>
                <c:pt idx="9">
                  <c:v>866.74800395509089</c:v>
                </c:pt>
              </c:numCache>
            </c:numRef>
          </c:val>
        </c:ser>
        <c:ser>
          <c:idx val="7"/>
          <c:order val="7"/>
          <c:tx>
            <c:strRef>
              <c:f>'Volume Distribution Trend'!$I$68</c:f>
              <c:strCache>
                <c:ptCount val="1"/>
                <c:pt idx="0">
                  <c:v>NSIDC</c:v>
                </c:pt>
              </c:strCache>
            </c:strRef>
          </c:tx>
          <c:spPr>
            <a:gradFill rotWithShape="0">
              <a:gsLst>
                <a:gs pos="0">
                  <a:srgbClr val="FFB6B4"/>
                </a:gs>
                <a:gs pos="100000">
                  <a:srgbClr val="DA8A89"/>
                </a:gs>
              </a:gsLst>
              <a:lin ang="5400000"/>
            </a:gradFill>
            <a:ln w="25400">
              <a:noFill/>
            </a:ln>
            <a:effectLst>
              <a:outerShdw dist="35921" dir="2700000" algn="br">
                <a:srgbClr val="000000"/>
              </a:outerShdw>
            </a:effectLst>
          </c:spPr>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Trend'!$I$69:$I$78</c:f>
              <c:numCache>
                <c:formatCode>#,##0.00</c:formatCode>
                <c:ptCount val="10"/>
                <c:pt idx="0">
                  <c:v>0.23598632812500001</c:v>
                </c:pt>
                <c:pt idx="1">
                  <c:v>0.40013671875000001</c:v>
                </c:pt>
                <c:pt idx="2">
                  <c:v>1.3582031250000002</c:v>
                </c:pt>
                <c:pt idx="3">
                  <c:v>4.1982421875</c:v>
                </c:pt>
                <c:pt idx="4">
                  <c:v>15.913281250000001</c:v>
                </c:pt>
                <c:pt idx="5">
                  <c:v>27.105429687499999</c:v>
                </c:pt>
                <c:pt idx="6">
                  <c:v>55.692490234375001</c:v>
                </c:pt>
                <c:pt idx="7">
                  <c:v>69.537167968749998</c:v>
                </c:pt>
                <c:pt idx="8">
                  <c:v>81.316923828124999</c:v>
                </c:pt>
                <c:pt idx="9">
                  <c:v>119.99649580963225</c:v>
                </c:pt>
              </c:numCache>
            </c:numRef>
          </c:val>
        </c:ser>
        <c:ser>
          <c:idx val="8"/>
          <c:order val="8"/>
          <c:tx>
            <c:strRef>
              <c:f>'Volume Distribution Trend'!$J$68</c:f>
              <c:strCache>
                <c:ptCount val="1"/>
                <c:pt idx="0">
                  <c:v>ORNL</c:v>
                </c:pt>
              </c:strCache>
            </c:strRef>
          </c:tx>
          <c:spPr>
            <a:gradFill rotWithShape="0">
              <a:gsLst>
                <a:gs pos="0">
                  <a:srgbClr val="E4FFBA"/>
                </a:gs>
                <a:gs pos="100000">
                  <a:srgbClr val="BBD68E"/>
                </a:gs>
              </a:gsLst>
              <a:lin ang="5400000"/>
            </a:gradFill>
            <a:ln w="25400">
              <a:noFill/>
            </a:ln>
            <a:effectLst>
              <a:outerShdw dist="35921" dir="2700000" algn="br">
                <a:srgbClr val="000000"/>
              </a:outerShdw>
            </a:effectLst>
          </c:spPr>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Trend'!$J$69:$J$78</c:f>
              <c:numCache>
                <c:formatCode>#,##0.00</c:formatCode>
                <c:ptCount val="10"/>
                <c:pt idx="0">
                  <c:v>1.0458984375000001E-2</c:v>
                </c:pt>
                <c:pt idx="1">
                  <c:v>2.0849609375000001E-2</c:v>
                </c:pt>
                <c:pt idx="2">
                  <c:v>0.46712890624999998</c:v>
                </c:pt>
                <c:pt idx="3">
                  <c:v>1.212646484375</c:v>
                </c:pt>
                <c:pt idx="4">
                  <c:v>1.2292578125</c:v>
                </c:pt>
                <c:pt idx="5">
                  <c:v>1.89794921875</c:v>
                </c:pt>
                <c:pt idx="6">
                  <c:v>0.94814453124999998</c:v>
                </c:pt>
                <c:pt idx="7">
                  <c:v>1.1746484374999999</c:v>
                </c:pt>
                <c:pt idx="8">
                  <c:v>0.73626953125000005</c:v>
                </c:pt>
                <c:pt idx="9">
                  <c:v>2.859052655876436</c:v>
                </c:pt>
              </c:numCache>
            </c:numRef>
          </c:val>
        </c:ser>
        <c:ser>
          <c:idx val="9"/>
          <c:order val="9"/>
          <c:tx>
            <c:strRef>
              <c:f>'Volume Distribution Trend'!$K$68</c:f>
              <c:strCache>
                <c:ptCount val="1"/>
                <c:pt idx="0">
                  <c:v>PO.DAAC</c:v>
                </c:pt>
              </c:strCache>
            </c:strRef>
          </c:tx>
          <c:spPr>
            <a:gradFill rotWithShape="0">
              <a:gsLst>
                <a:gs pos="0">
                  <a:srgbClr val="D6C5F1"/>
                </a:gs>
                <a:gs pos="100000">
                  <a:srgbClr val="A896C2"/>
                </a:gs>
              </a:gsLst>
              <a:lin ang="5400000"/>
            </a:gradFill>
            <a:ln w="25400">
              <a:noFill/>
            </a:ln>
            <a:effectLst>
              <a:outerShdw dist="35921" dir="2700000" algn="br">
                <a:srgbClr val="000000"/>
              </a:outerShdw>
            </a:effectLst>
          </c:spPr>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Trend'!$K$69:$K$78</c:f>
              <c:numCache>
                <c:formatCode>#,##0.00</c:formatCode>
                <c:ptCount val="10"/>
                <c:pt idx="0">
                  <c:v>1.853076171875</c:v>
                </c:pt>
                <c:pt idx="1">
                  <c:v>2.729267578125</c:v>
                </c:pt>
                <c:pt idx="2">
                  <c:v>4.9204785156249997</c:v>
                </c:pt>
                <c:pt idx="3">
                  <c:v>28.077333984374999</c:v>
                </c:pt>
                <c:pt idx="4">
                  <c:v>37.485546874999997</c:v>
                </c:pt>
                <c:pt idx="5">
                  <c:v>31.372324218749998</c:v>
                </c:pt>
                <c:pt idx="6">
                  <c:v>36.545048828124997</c:v>
                </c:pt>
                <c:pt idx="7">
                  <c:v>14.05916015625</c:v>
                </c:pt>
                <c:pt idx="8">
                  <c:v>62.173291015624997</c:v>
                </c:pt>
                <c:pt idx="9">
                  <c:v>91.35252567675154</c:v>
                </c:pt>
              </c:numCache>
            </c:numRef>
          </c:val>
        </c:ser>
        <c:ser>
          <c:idx val="10"/>
          <c:order val="10"/>
          <c:tx>
            <c:strRef>
              <c:f>'Volume Distribution Trend'!$L$68</c:f>
              <c:strCache>
                <c:ptCount val="1"/>
                <c:pt idx="0">
                  <c:v>SEDAC</c:v>
                </c:pt>
              </c:strCache>
            </c:strRef>
          </c:tx>
          <c:spPr>
            <a:gradFill rotWithShape="0">
              <a:gsLst>
                <a:gs pos="0">
                  <a:srgbClr val="B2F1FF"/>
                </a:gs>
                <a:gs pos="100000">
                  <a:srgbClr val="87C8DF"/>
                </a:gs>
              </a:gsLst>
              <a:lin ang="5400000"/>
            </a:gradFill>
            <a:ln w="25400">
              <a:noFill/>
            </a:ln>
            <a:effectLst>
              <a:outerShdw dist="35921" dir="2700000" algn="br">
                <a:srgbClr val="000000"/>
              </a:outerShdw>
            </a:effectLst>
          </c:spPr>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Trend'!$L$69:$L$78</c:f>
              <c:numCache>
                <c:formatCode>#,##0.00</c:formatCode>
                <c:ptCount val="10"/>
                <c:pt idx="0">
                  <c:v>8.0019531249999998E-2</c:v>
                </c:pt>
                <c:pt idx="1">
                  <c:v>0.1175390625</c:v>
                </c:pt>
                <c:pt idx="2">
                  <c:v>0.16963867187500001</c:v>
                </c:pt>
                <c:pt idx="3">
                  <c:v>0.22001953125000001</c:v>
                </c:pt>
                <c:pt idx="4">
                  <c:v>0.15578125000000001</c:v>
                </c:pt>
                <c:pt idx="5">
                  <c:v>0.167841796875</c:v>
                </c:pt>
                <c:pt idx="6">
                  <c:v>0.156494140625</c:v>
                </c:pt>
                <c:pt idx="7">
                  <c:v>8.1708984375000002E-2</c:v>
                </c:pt>
                <c:pt idx="8">
                  <c:v>6.4414062499999994E-2</c:v>
                </c:pt>
                <c:pt idx="9">
                  <c:v>0.31630323165882113</c:v>
                </c:pt>
              </c:numCache>
            </c:numRef>
          </c:val>
        </c:ser>
        <c:ser>
          <c:idx val="11"/>
          <c:order val="11"/>
          <c:tx>
            <c:strRef>
              <c:f>'Volume Distribution Trend'!$M$68</c:f>
              <c:strCache>
                <c:ptCount val="1"/>
                <c:pt idx="0">
                  <c:v>OBPG*</c:v>
                </c:pt>
              </c:strCache>
            </c:strRef>
          </c:tx>
          <c:cat>
            <c:strRef>
              <c:f>'Volume Distribution Trend'!$A$69:$A$78</c:f>
              <c:strCache>
                <c:ptCount val="10"/>
                <c:pt idx="0">
                  <c:v>FY00</c:v>
                </c:pt>
                <c:pt idx="1">
                  <c:v>FY01</c:v>
                </c:pt>
                <c:pt idx="2">
                  <c:v>FY02</c:v>
                </c:pt>
                <c:pt idx="3">
                  <c:v>FY03</c:v>
                </c:pt>
                <c:pt idx="4">
                  <c:v>FY04</c:v>
                </c:pt>
                <c:pt idx="5">
                  <c:v>FY05</c:v>
                </c:pt>
                <c:pt idx="6">
                  <c:v>FY06</c:v>
                </c:pt>
                <c:pt idx="7">
                  <c:v>FY07</c:v>
                </c:pt>
                <c:pt idx="8">
                  <c:v>FY08</c:v>
                </c:pt>
                <c:pt idx="9">
                  <c:v>FY09</c:v>
                </c:pt>
              </c:strCache>
            </c:strRef>
          </c:cat>
          <c:val>
            <c:numRef>
              <c:f>'Volume Distribution Trend'!$M$69:$M$78</c:f>
              <c:numCache>
                <c:formatCode>#,##0.00</c:formatCode>
                <c:ptCount val="10"/>
                <c:pt idx="4">
                  <c:v>2.9653515625</c:v>
                </c:pt>
                <c:pt idx="5">
                  <c:v>8.9007910156249999</c:v>
                </c:pt>
                <c:pt idx="6">
                  <c:v>24.2760546875</c:v>
                </c:pt>
                <c:pt idx="7">
                  <c:v>36.875556640625</c:v>
                </c:pt>
                <c:pt idx="8">
                  <c:v>61.036396484375004</c:v>
                </c:pt>
                <c:pt idx="9">
                  <c:v>73.955380859374998</c:v>
                </c:pt>
              </c:numCache>
            </c:numRef>
          </c:val>
        </c:ser>
        <c:gapWidth val="55"/>
        <c:overlap val="100"/>
        <c:axId val="105530112"/>
        <c:axId val="105531648"/>
      </c:barChart>
      <c:catAx>
        <c:axId val="105530112"/>
        <c:scaling>
          <c:orientation val="minMax"/>
        </c:scaling>
        <c:axPos val="b"/>
        <c:numFmt formatCode="#,##0" sourceLinked="1"/>
        <c:majorTickMark val="none"/>
        <c:tickLblPos val="nextTo"/>
        <c:spPr>
          <a:ln w="3175">
            <a:solidFill>
              <a:srgbClr val="808080"/>
            </a:solidFill>
            <a:prstDash val="solid"/>
          </a:ln>
        </c:spPr>
        <c:txPr>
          <a:bodyPr/>
          <a:lstStyle/>
          <a:p>
            <a:pPr>
              <a:defRPr sz="1200" b="1"/>
            </a:pPr>
            <a:endParaRPr lang="en-US"/>
          </a:p>
        </c:txPr>
        <c:crossAx val="105531648"/>
        <c:crosses val="autoZero"/>
        <c:auto val="1"/>
        <c:lblAlgn val="ctr"/>
        <c:lblOffset val="100"/>
      </c:catAx>
      <c:valAx>
        <c:axId val="105531648"/>
        <c:scaling>
          <c:orientation val="minMax"/>
        </c:scaling>
        <c:axPos val="l"/>
        <c:majorGridlines>
          <c:spPr>
            <a:ln w="3175">
              <a:solidFill>
                <a:srgbClr val="808080"/>
              </a:solidFill>
              <a:prstDash val="solid"/>
            </a:ln>
          </c:spPr>
        </c:majorGridlines>
        <c:numFmt formatCode="#,##0" sourceLinked="0"/>
        <c:majorTickMark val="none"/>
        <c:tickLblPos val="nextTo"/>
        <c:spPr>
          <a:ln w="3175">
            <a:solidFill>
              <a:srgbClr val="808080"/>
            </a:solidFill>
            <a:prstDash val="solid"/>
          </a:ln>
        </c:spPr>
        <c:crossAx val="105530112"/>
        <c:crosses val="autoZero"/>
        <c:crossBetween val="between"/>
      </c:valAx>
      <c:spPr>
        <a:solidFill>
          <a:srgbClr val="FFFFFF"/>
        </a:solidFill>
        <a:ln w="25400">
          <a:solidFill>
            <a:sysClr val="window" lastClr="FFFFFF">
              <a:lumMod val="50000"/>
            </a:sysClr>
          </a:solidFill>
        </a:ln>
      </c:spPr>
    </c:plotArea>
    <c:legend>
      <c:legendPos val="r"/>
      <c:layout>
        <c:manualLayout>
          <c:xMode val="edge"/>
          <c:yMode val="edge"/>
          <c:x val="0.81709736855959192"/>
          <c:y val="0.18621232175038047"/>
          <c:w val="0.16953109371357233"/>
          <c:h val="0.6869102900598989"/>
        </c:manualLayout>
      </c:layout>
      <c:spPr>
        <a:noFill/>
        <a:ln w="25400">
          <a:noFill/>
        </a:ln>
      </c:spPr>
    </c:legend>
    <c:plotVisOnly val="1"/>
    <c:dispBlanksAs val="gap"/>
  </c:chart>
  <c:spPr>
    <a:solidFill>
      <a:srgbClr val="FFFFFF"/>
    </a:solidFill>
    <a:ln w="3175">
      <a:solidFill>
        <a:schemeClr val="tx1"/>
      </a:solidFill>
      <a:prstDash val="solid"/>
    </a:ln>
  </c:spPr>
  <c:printSettings>
    <c:headerFooter alignWithMargins="0"/>
    <c:pageMargins b="1" l="0.75000000000000422" r="0.75000000000000422"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300" b="0" i="0" u="none" strike="noStrike" baseline="0">
                <a:solidFill>
                  <a:srgbClr val="000000"/>
                </a:solidFill>
                <a:latin typeface="Calibri"/>
                <a:ea typeface="Calibri"/>
                <a:cs typeface="Calibri"/>
              </a:defRPr>
            </a:pPr>
            <a:r>
              <a:rPr lang="en-US" sz="1300" b="1" i="0" u="none" strike="noStrike" baseline="0">
                <a:solidFill>
                  <a:srgbClr val="000000"/>
                </a:solidFill>
                <a:latin typeface="Calibri"/>
              </a:rPr>
              <a:t> U.S. - Foreign Product Distribution Trend</a:t>
            </a:r>
          </a:p>
        </c:rich>
      </c:tx>
      <c:layout/>
      <c:spPr>
        <a:noFill/>
        <a:ln w="25400">
          <a:noFill/>
        </a:ln>
      </c:spPr>
    </c:title>
    <c:plotArea>
      <c:layout/>
      <c:barChart>
        <c:barDir val="col"/>
        <c:grouping val="clustered"/>
        <c:ser>
          <c:idx val="0"/>
          <c:order val="0"/>
          <c:tx>
            <c:strRef>
              <c:f>'US - Foreign Trend'!$A$14</c:f>
              <c:strCache>
                <c:ptCount val="1"/>
                <c:pt idx="0">
                  <c:v>Foreign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'US - Foreign Trend'!$B$13:$D$13</c:f>
              <c:strCache>
                <c:ptCount val="3"/>
                <c:pt idx="0">
                  <c:v>FY2007</c:v>
                </c:pt>
                <c:pt idx="1">
                  <c:v>FY2008</c:v>
                </c:pt>
                <c:pt idx="2">
                  <c:v>FY2009</c:v>
                </c:pt>
              </c:strCache>
            </c:strRef>
          </c:cat>
          <c:val>
            <c:numRef>
              <c:f>'US - Foreign Trend'!$B$14:$D$14</c:f>
              <c:numCache>
                <c:formatCode>#,##0</c:formatCode>
                <c:ptCount val="3"/>
                <c:pt idx="0">
                  <c:v>35960845</c:v>
                </c:pt>
                <c:pt idx="1">
                  <c:v>56769710</c:v>
                </c:pt>
                <c:pt idx="2">
                  <c:v>120843195</c:v>
                </c:pt>
              </c:numCache>
            </c:numRef>
          </c:val>
        </c:ser>
        <c:ser>
          <c:idx val="1"/>
          <c:order val="1"/>
          <c:tx>
            <c:strRef>
              <c:f>'US - Foreign Trend'!$A$15</c:f>
              <c:strCache>
                <c:ptCount val="1"/>
                <c:pt idx="0">
                  <c:v>U.S.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'US - Foreign Trend'!$B$13:$D$13</c:f>
              <c:strCache>
                <c:ptCount val="3"/>
                <c:pt idx="0">
                  <c:v>FY2007</c:v>
                </c:pt>
                <c:pt idx="1">
                  <c:v>FY2008</c:v>
                </c:pt>
                <c:pt idx="2">
                  <c:v>FY2009</c:v>
                </c:pt>
              </c:strCache>
            </c:strRef>
          </c:cat>
          <c:val>
            <c:numRef>
              <c:f>'US - Foreign Trend'!$B$15:$D$15</c:f>
              <c:numCache>
                <c:formatCode>#,##0</c:formatCode>
                <c:ptCount val="3"/>
                <c:pt idx="0">
                  <c:v>65563006</c:v>
                </c:pt>
                <c:pt idx="1">
                  <c:v>69857119</c:v>
                </c:pt>
                <c:pt idx="2">
                  <c:v>113052619</c:v>
                </c:pt>
              </c:numCache>
            </c:numRef>
          </c:val>
        </c:ser>
        <c:axId val="105593856"/>
        <c:axId val="105603840"/>
      </c:barChart>
      <c:catAx>
        <c:axId val="105593856"/>
        <c:scaling>
          <c:orientation val="minMax"/>
        </c:scaling>
        <c:axPos val="b"/>
        <c:numFmt formatCode="General" sourceLinked="1"/>
        <c:majorTickMark val="none"/>
        <c:tickLblPos val="nextTo"/>
        <c:spPr>
          <a:ln w="3175">
            <a:solidFill>
              <a:srgbClr val="808080"/>
            </a:solidFill>
            <a:prstDash val="solid"/>
          </a:ln>
        </c:spPr>
        <c:txPr>
          <a:bodyPr/>
          <a:lstStyle/>
          <a:p>
            <a:pPr>
              <a:defRPr sz="1200"/>
            </a:pPr>
            <a:endParaRPr lang="en-US"/>
          </a:p>
        </c:txPr>
        <c:crossAx val="105603840"/>
        <c:crosses val="autoZero"/>
        <c:auto val="1"/>
        <c:lblAlgn val="ctr"/>
        <c:lblOffset val="100"/>
      </c:catAx>
      <c:valAx>
        <c:axId val="105603840"/>
        <c:scaling>
          <c:orientation val="minMax"/>
        </c:scaling>
        <c:axPos val="l"/>
        <c:majorGridlines>
          <c:spPr>
            <a:ln w="3175">
              <a:solidFill>
                <a:schemeClr val="bg1">
                  <a:lumMod val="50000"/>
                </a:schemeClr>
              </a:solidFill>
              <a:prstDash val="solid"/>
            </a:ln>
          </c:spPr>
        </c:majorGridlines>
        <c:numFmt formatCode="#,##0" sourceLinked="0"/>
        <c:majorTickMark val="none"/>
        <c:tickLblPos val="nextTo"/>
        <c:spPr>
          <a:ln w="3175">
            <a:solidFill>
              <a:srgbClr val="808080"/>
            </a:solidFill>
            <a:prstDash val="solid"/>
          </a:ln>
        </c:spPr>
        <c:txPr>
          <a:bodyPr/>
          <a:lstStyle/>
          <a:p>
            <a:pPr>
              <a:defRPr sz="1000" baseline="0"/>
            </a:pPr>
            <a:endParaRPr lang="en-US"/>
          </a:p>
        </c:txPr>
        <c:crossAx val="105593856"/>
        <c:crosses val="autoZero"/>
        <c:crossBetween val="between"/>
        <c:dispUnits>
          <c:builtInUnit val="millions"/>
          <c:dispUnitsLbl>
            <c:layout>
              <c:manualLayout>
                <c:xMode val="edge"/>
                <c:yMode val="edge"/>
                <c:x val="2.8814669286182037E-2"/>
                <c:y val="0.4349376356773848"/>
              </c:manualLayout>
            </c:layout>
            <c:txPr>
              <a:bodyPr/>
              <a:lstStyle/>
              <a:p>
                <a:pPr>
                  <a:defRPr sz="1100" baseline="0">
                    <a:latin typeface="Calibri" pitchFamily="34" charset="0"/>
                  </a:defRPr>
                </a:pPr>
                <a:endParaRPr lang="en-US"/>
              </a:p>
            </c:txPr>
          </c:dispUnitsLbl>
        </c:dispUnits>
      </c:valAx>
      <c:spPr>
        <a:solidFill>
          <a:srgbClr val="FFFFFF"/>
        </a:solidFill>
        <a:ln w="25400">
          <a:solidFill>
            <a:srgbClr val="000000"/>
          </a:solidFill>
        </a:ln>
      </c:spPr>
    </c:plotArea>
    <c:legend>
      <c:legendPos val="r"/>
      <c:layout/>
      <c:spPr>
        <a:noFill/>
        <a:ln w="25400">
          <a:noFill/>
        </a:ln>
      </c:spPr>
      <c:txPr>
        <a:bodyPr/>
        <a:lstStyle/>
        <a:p>
          <a:pPr>
            <a:defRPr sz="1200"/>
          </a:pPr>
          <a:endParaRPr lang="en-US"/>
        </a:p>
      </c:txPr>
    </c:legend>
    <c:plotVisOnly val="1"/>
    <c:dispBlanksAs val="gap"/>
  </c:chart>
  <c:spPr>
    <a:solidFill>
      <a:srgbClr val="FFFFFF"/>
    </a:solidFill>
    <a:ln w="3175">
      <a:solidFill>
        <a:schemeClr val="tx1"/>
      </a:solidFill>
      <a:prstDash val="solid"/>
    </a:ln>
  </c:spPr>
  <c:printSettings>
    <c:headerFooter alignWithMargins="0"/>
    <c:pageMargins b="1" l="0.75000000000000422" r="0.75000000000000422"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400" b="0" i="0" u="none" strike="noStrike" baseline="0">
                <a:solidFill>
                  <a:srgbClr val="000000"/>
                </a:solidFill>
                <a:latin typeface="Calibri"/>
                <a:ea typeface="Calibri"/>
                <a:cs typeface="Calibri"/>
              </a:defRPr>
            </a:pPr>
            <a:r>
              <a:rPr lang="en-US" sz="1300" b="1" i="0" u="none" strike="noStrike" baseline="0">
                <a:solidFill>
                  <a:srgbClr val="000000"/>
                </a:solidFill>
                <a:latin typeface="Calibri"/>
              </a:rPr>
              <a:t>U.S. - Foreign Data Volume Distribution Trend (TB)</a:t>
            </a:r>
          </a:p>
        </c:rich>
      </c:tx>
      <c:layout/>
      <c:spPr>
        <a:noFill/>
        <a:ln w="25400">
          <a:noFill/>
        </a:ln>
      </c:spPr>
    </c:title>
    <c:plotArea>
      <c:layout/>
      <c:barChart>
        <c:barDir val="col"/>
        <c:grouping val="clustered"/>
        <c:ser>
          <c:idx val="0"/>
          <c:order val="0"/>
          <c:tx>
            <c:strRef>
              <c:f>'US - Foreign Trend'!$A$18</c:f>
              <c:strCache>
                <c:ptCount val="1"/>
                <c:pt idx="0">
                  <c:v>Foreign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'US - Foreign Trend'!$B$17:$D$17</c:f>
              <c:strCache>
                <c:ptCount val="3"/>
                <c:pt idx="0">
                  <c:v>FY2007</c:v>
                </c:pt>
                <c:pt idx="1">
                  <c:v>FY2008</c:v>
                </c:pt>
                <c:pt idx="2">
                  <c:v>FY2009</c:v>
                </c:pt>
              </c:strCache>
            </c:strRef>
          </c:cat>
          <c:val>
            <c:numRef>
              <c:f>'US - Foreign Trend'!$B$18:$D$18</c:f>
              <c:numCache>
                <c:formatCode>#,##0.0</c:formatCode>
                <c:ptCount val="3"/>
                <c:pt idx="0">
                  <c:v>630.5</c:v>
                </c:pt>
                <c:pt idx="1">
                  <c:v>763.25908203125016</c:v>
                </c:pt>
                <c:pt idx="2">
                  <c:v>886.57</c:v>
                </c:pt>
              </c:numCache>
            </c:numRef>
          </c:val>
        </c:ser>
        <c:ser>
          <c:idx val="1"/>
          <c:order val="1"/>
          <c:tx>
            <c:strRef>
              <c:f>'US - Foreign Trend'!$A$19</c:f>
              <c:strCache>
                <c:ptCount val="1"/>
                <c:pt idx="0">
                  <c:v>U.S.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'US - Foreign Trend'!$B$17:$D$17</c:f>
              <c:strCache>
                <c:ptCount val="3"/>
                <c:pt idx="0">
                  <c:v>FY2007</c:v>
                </c:pt>
                <c:pt idx="1">
                  <c:v>FY2008</c:v>
                </c:pt>
                <c:pt idx="2">
                  <c:v>FY2009</c:v>
                </c:pt>
              </c:strCache>
            </c:strRef>
          </c:cat>
          <c:val>
            <c:numRef>
              <c:f>'US - Foreign Trend'!$B$19:$D$19</c:f>
              <c:numCache>
                <c:formatCode>#,##0.0</c:formatCode>
                <c:ptCount val="3"/>
                <c:pt idx="0">
                  <c:v>757.3</c:v>
                </c:pt>
                <c:pt idx="1">
                  <c:v>1063.0125683593751</c:v>
                </c:pt>
                <c:pt idx="2">
                  <c:v>1380.55</c:v>
                </c:pt>
              </c:numCache>
            </c:numRef>
          </c:val>
        </c:ser>
        <c:axId val="105641472"/>
        <c:axId val="105643008"/>
      </c:barChart>
      <c:catAx>
        <c:axId val="105641472"/>
        <c:scaling>
          <c:orientation val="minMax"/>
        </c:scaling>
        <c:axPos val="b"/>
        <c:numFmt formatCode="General" sourceLinked="1"/>
        <c:majorTickMark val="none"/>
        <c:tickLblPos val="nextTo"/>
        <c:spPr>
          <a:ln w="3175">
            <a:solidFill>
              <a:srgbClr val="808080"/>
            </a:solidFill>
            <a:prstDash val="solid"/>
          </a:ln>
        </c:spPr>
        <c:txPr>
          <a:bodyPr/>
          <a:lstStyle/>
          <a:p>
            <a:pPr>
              <a:defRPr sz="1200"/>
            </a:pPr>
            <a:endParaRPr lang="en-US"/>
          </a:p>
        </c:txPr>
        <c:crossAx val="105643008"/>
        <c:crosses val="autoZero"/>
        <c:auto val="1"/>
        <c:lblAlgn val="ctr"/>
        <c:lblOffset val="100"/>
      </c:catAx>
      <c:valAx>
        <c:axId val="105643008"/>
        <c:scaling>
          <c:orientation val="minMax"/>
          <c:max val="1600"/>
          <c:min val="0"/>
        </c:scaling>
        <c:axPos val="l"/>
        <c:majorGridlines>
          <c:spPr>
            <a:ln w="3175">
              <a:solidFill>
                <a:schemeClr val="bg1">
                  <a:lumMod val="50000"/>
                </a:schemeClr>
              </a:solidFill>
              <a:prstDash val="solid"/>
            </a:ln>
          </c:spPr>
        </c:majorGridlines>
        <c:numFmt formatCode="#,##0" sourceLinked="0"/>
        <c:majorTickMark val="none"/>
        <c:tickLblPos val="nextTo"/>
        <c:spPr>
          <a:ln w="3175">
            <a:solidFill>
              <a:srgbClr val="808080"/>
            </a:solidFill>
            <a:prstDash val="solid"/>
          </a:ln>
        </c:spPr>
        <c:txPr>
          <a:bodyPr/>
          <a:lstStyle/>
          <a:p>
            <a:pPr>
              <a:defRPr sz="1000" baseline="0"/>
            </a:pPr>
            <a:endParaRPr lang="en-US"/>
          </a:p>
        </c:txPr>
        <c:crossAx val="105641472"/>
        <c:crosses val="autoZero"/>
        <c:crossBetween val="between"/>
        <c:majorUnit val="200"/>
        <c:minorUnit val="40"/>
      </c:valAx>
      <c:spPr>
        <a:solidFill>
          <a:srgbClr val="FFFFFF"/>
        </a:solidFill>
        <a:ln w="25400">
          <a:solidFill>
            <a:srgbClr val="000000"/>
          </a:solidFill>
        </a:ln>
      </c:spPr>
    </c:plotArea>
    <c:legend>
      <c:legendPos val="r"/>
      <c:layout/>
      <c:spPr>
        <a:noFill/>
        <a:ln w="25400">
          <a:noFill/>
        </a:ln>
      </c:spPr>
      <c:txPr>
        <a:bodyPr/>
        <a:lstStyle/>
        <a:p>
          <a:pPr>
            <a:defRPr sz="1200"/>
          </a:pPr>
          <a:endParaRPr lang="en-US"/>
        </a:p>
      </c:txPr>
    </c:legend>
    <c:plotVisOnly val="1"/>
    <c:dispBlanksAs val="gap"/>
  </c:chart>
  <c:spPr>
    <a:solidFill>
      <a:srgbClr val="FFFFFF"/>
    </a:solidFill>
    <a:ln w="3175">
      <a:solidFill>
        <a:srgbClr val="808080"/>
      </a:solidFill>
      <a:prstDash val="solid"/>
    </a:ln>
  </c:spPr>
  <c:printSettings>
    <c:headerFooter alignWithMargins="0"/>
    <c:pageMargins b="1" l="0.75000000000000444" r="0.75000000000000444"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Non-Public Users</a:t>
            </a:r>
          </a:p>
        </c:rich>
      </c:tx>
      <c:spPr>
        <a:noFill/>
        <a:ln w="25400">
          <a:noFill/>
        </a:ln>
      </c:spPr>
    </c:title>
    <c:plotArea>
      <c:layout>
        <c:manualLayout>
          <c:layoutTarget val="inner"/>
          <c:xMode val="edge"/>
          <c:yMode val="edge"/>
          <c:x val="0.15283842794759844"/>
          <c:y val="0.25926063163673169"/>
          <c:w val="0.52344872751641069"/>
          <c:h val="0.56427152488291521"/>
        </c:manualLayout>
      </c:layout>
      <c:barChart>
        <c:barDir val="col"/>
        <c:grouping val="clustered"/>
        <c:ser>
          <c:idx val="0"/>
          <c:order val="0"/>
          <c:tx>
            <c:strRef>
              <c:f>'Public - Science User Trend'!$B$2</c:f>
              <c:strCache>
                <c:ptCount val="1"/>
                <c:pt idx="0">
                  <c:v>Production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'Public - Science User Trend'!$A$3:$A$5</c:f>
              <c:strCache>
                <c:ptCount val="3"/>
                <c:pt idx="0">
                  <c:v>FY2007</c:v>
                </c:pt>
                <c:pt idx="1">
                  <c:v>FY2008</c:v>
                </c:pt>
                <c:pt idx="2">
                  <c:v>FY2009</c:v>
                </c:pt>
              </c:strCache>
            </c:strRef>
          </c:cat>
          <c:val>
            <c:numRef>
              <c:f>'Public - Science User Trend'!$B$3:$B$5</c:f>
              <c:numCache>
                <c:formatCode>General</c:formatCode>
                <c:ptCount val="3"/>
                <c:pt idx="0">
                  <c:v>72</c:v>
                </c:pt>
                <c:pt idx="1">
                  <c:v>168</c:v>
                </c:pt>
                <c:pt idx="2">
                  <c:v>167</c:v>
                </c:pt>
              </c:numCache>
            </c:numRef>
          </c:val>
        </c:ser>
        <c:ser>
          <c:idx val="1"/>
          <c:order val="1"/>
          <c:tx>
            <c:strRef>
              <c:f>'Public - Science User Trend'!$C$2</c:f>
              <c:strCache>
                <c:ptCount val="1"/>
                <c:pt idx="0">
                  <c:v>Science Team</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'Public - Science User Trend'!$A$3:$A$5</c:f>
              <c:strCache>
                <c:ptCount val="3"/>
                <c:pt idx="0">
                  <c:v>FY2007</c:v>
                </c:pt>
                <c:pt idx="1">
                  <c:v>FY2008</c:v>
                </c:pt>
                <c:pt idx="2">
                  <c:v>FY2009</c:v>
                </c:pt>
              </c:strCache>
            </c:strRef>
          </c:cat>
          <c:val>
            <c:numRef>
              <c:f>'Public - Science User Trend'!$C$3:$C$5</c:f>
              <c:numCache>
                <c:formatCode>General</c:formatCode>
                <c:ptCount val="3"/>
                <c:pt idx="0">
                  <c:v>136</c:v>
                </c:pt>
                <c:pt idx="1">
                  <c:v>283</c:v>
                </c:pt>
                <c:pt idx="2">
                  <c:v>329</c:v>
                </c:pt>
              </c:numCache>
            </c:numRef>
          </c:val>
        </c:ser>
        <c:ser>
          <c:idx val="2"/>
          <c:order val="2"/>
          <c:tx>
            <c:strRef>
              <c:f>'Public - Science User Trend'!$D$2</c:f>
              <c:strCache>
                <c:ptCount val="1"/>
                <c:pt idx="0">
                  <c:v>QA/Testing</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cat>
            <c:strRef>
              <c:f>'Public - Science User Trend'!$A$3:$A$5</c:f>
              <c:strCache>
                <c:ptCount val="3"/>
                <c:pt idx="0">
                  <c:v>FY2007</c:v>
                </c:pt>
                <c:pt idx="1">
                  <c:v>FY2008</c:v>
                </c:pt>
                <c:pt idx="2">
                  <c:v>FY2009</c:v>
                </c:pt>
              </c:strCache>
            </c:strRef>
          </c:cat>
          <c:val>
            <c:numRef>
              <c:f>'Public - Science User Trend'!$D$3:$D$5</c:f>
              <c:numCache>
                <c:formatCode>General</c:formatCode>
                <c:ptCount val="3"/>
                <c:pt idx="0">
                  <c:v>51</c:v>
                </c:pt>
                <c:pt idx="1">
                  <c:v>41</c:v>
                </c:pt>
                <c:pt idx="2">
                  <c:v>27</c:v>
                </c:pt>
              </c:numCache>
            </c:numRef>
          </c:val>
        </c:ser>
        <c:ser>
          <c:idx val="3"/>
          <c:order val="3"/>
          <c:tx>
            <c:strRef>
              <c:f>'Public - Science User Trend'!$E$2</c:f>
              <c:strCache>
                <c:ptCount val="1"/>
                <c:pt idx="0">
                  <c:v>Data Provider Internal</c:v>
                </c:pt>
              </c:strCache>
            </c:strRef>
          </c:tx>
          <c:spPr>
            <a:gradFill rotWithShape="0">
              <a:gsLst>
                <a:gs pos="0">
                  <a:srgbClr val="C8B0ED"/>
                </a:gs>
                <a:gs pos="100000">
                  <a:srgbClr val="7F5BAB"/>
                </a:gs>
              </a:gsLst>
              <a:lin ang="5400000"/>
            </a:gradFill>
            <a:ln w="25400">
              <a:noFill/>
            </a:ln>
            <a:effectLst>
              <a:outerShdw dist="35921" dir="2700000" algn="br">
                <a:srgbClr val="000000"/>
              </a:outerShdw>
            </a:effectLst>
          </c:spPr>
          <c:cat>
            <c:strRef>
              <c:f>'Public - Science User Trend'!$A$3:$A$5</c:f>
              <c:strCache>
                <c:ptCount val="3"/>
                <c:pt idx="0">
                  <c:v>FY2007</c:v>
                </c:pt>
                <c:pt idx="1">
                  <c:v>FY2008</c:v>
                </c:pt>
                <c:pt idx="2">
                  <c:v>FY2009</c:v>
                </c:pt>
              </c:strCache>
            </c:strRef>
          </c:cat>
          <c:val>
            <c:numRef>
              <c:f>'Public - Science User Trend'!$E$3:$E$5</c:f>
              <c:numCache>
                <c:formatCode>General</c:formatCode>
                <c:ptCount val="3"/>
                <c:pt idx="0">
                  <c:v>24</c:v>
                </c:pt>
                <c:pt idx="1">
                  <c:v>144</c:v>
                </c:pt>
                <c:pt idx="2">
                  <c:v>161</c:v>
                </c:pt>
              </c:numCache>
            </c:numRef>
          </c:val>
        </c:ser>
        <c:axId val="105707008"/>
        <c:axId val="105708544"/>
      </c:barChart>
      <c:catAx>
        <c:axId val="105707008"/>
        <c:scaling>
          <c:orientation val="minMax"/>
        </c:scaling>
        <c:axPos val="b"/>
        <c:numFmt formatCode="General" sourceLinked="1"/>
        <c:tickLblPos val="nextTo"/>
        <c:spPr>
          <a:ln w="3175">
            <a:solidFill>
              <a:srgbClr val="808080"/>
            </a:solidFill>
            <a:prstDash val="solid"/>
          </a:ln>
        </c:spPr>
        <c:txPr>
          <a:bodyPr/>
          <a:lstStyle/>
          <a:p>
            <a:pPr>
              <a:defRPr sz="1200"/>
            </a:pPr>
            <a:endParaRPr lang="en-US"/>
          </a:p>
        </c:txPr>
        <c:crossAx val="105708544"/>
        <c:crosses val="autoZero"/>
        <c:auto val="1"/>
        <c:lblAlgn val="ctr"/>
        <c:lblOffset val="100"/>
      </c:catAx>
      <c:valAx>
        <c:axId val="105708544"/>
        <c:scaling>
          <c:orientation val="minMax"/>
        </c:scaling>
        <c:axPos val="l"/>
        <c:majorGridlines>
          <c:spPr>
            <a:ln w="3175">
              <a:solidFill>
                <a:srgbClr val="808080"/>
              </a:solidFill>
              <a:prstDash val="solid"/>
            </a:ln>
          </c:spPr>
        </c:majorGridlines>
        <c:title>
          <c:tx>
            <c:rich>
              <a:bodyPr/>
              <a:lstStyle/>
              <a:p>
                <a:pPr>
                  <a:defRPr sz="1200"/>
                </a:pPr>
                <a:r>
                  <a:rPr lang="en-US" sz="1200"/>
                  <a:t>Distinct Users</a:t>
                </a:r>
              </a:p>
            </c:rich>
          </c:tx>
          <c:spPr>
            <a:noFill/>
            <a:ln w="25400">
              <a:noFill/>
            </a:ln>
          </c:spPr>
        </c:title>
        <c:numFmt formatCode="General" sourceLinked="1"/>
        <c:tickLblPos val="nextTo"/>
        <c:spPr>
          <a:ln w="3175">
            <a:solidFill>
              <a:srgbClr val="808080"/>
            </a:solidFill>
            <a:prstDash val="solid"/>
          </a:ln>
        </c:spPr>
        <c:crossAx val="105707008"/>
        <c:crosses val="autoZero"/>
        <c:crossBetween val="between"/>
      </c:valAx>
      <c:spPr>
        <a:ln>
          <a:solidFill>
            <a:schemeClr val="tx1"/>
          </a:solidFill>
        </a:ln>
      </c:spPr>
    </c:plotArea>
    <c:legend>
      <c:legendPos val="r"/>
      <c:layout>
        <c:manualLayout>
          <c:xMode val="edge"/>
          <c:yMode val="edge"/>
          <c:x val="0.70088325032872223"/>
          <c:y val="0.36240303295421572"/>
          <c:w val="0.27848489925219994"/>
          <c:h val="0.31724152128042832"/>
        </c:manualLayout>
      </c:layout>
      <c:spPr>
        <a:noFill/>
        <a:ln w="25400">
          <a:noFill/>
        </a:ln>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422" r="0.75000000000000422"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style val="23"/>
  <c:chart>
    <c:title>
      <c:tx>
        <c:rich>
          <a:bodyPr/>
          <a:lstStyle/>
          <a:p>
            <a:pPr>
              <a:defRPr/>
            </a:pPr>
            <a:r>
              <a:rPr lang="en-US"/>
              <a:t>Public Users</a:t>
            </a:r>
          </a:p>
        </c:rich>
      </c:tx>
      <c:spPr>
        <a:noFill/>
        <a:ln w="25400">
          <a:noFill/>
        </a:ln>
      </c:spPr>
    </c:title>
    <c:plotArea>
      <c:layout>
        <c:manualLayout>
          <c:layoutTarget val="inner"/>
          <c:xMode val="edge"/>
          <c:yMode val="edge"/>
          <c:x val="0.27325581395348836"/>
          <c:y val="0.25926063163673169"/>
          <c:w val="0.68313953488372092"/>
          <c:h val="0.56427152488291521"/>
        </c:manualLayout>
      </c:layout>
      <c:barChart>
        <c:barDir val="col"/>
        <c:grouping val="clustered"/>
        <c:ser>
          <c:idx val="0"/>
          <c:order val="0"/>
          <c:tx>
            <c:strRef>
              <c:f>'Public - Science User Trend'!$F$2</c:f>
              <c:strCache>
                <c:ptCount val="1"/>
                <c:pt idx="0">
                  <c:v>Public</c:v>
                </c:pt>
              </c:strCache>
            </c:strRef>
          </c:tx>
          <c:spPr>
            <a:gradFill rotWithShape="0">
              <a:gsLst>
                <a:gs pos="0">
                  <a:srgbClr val="95EEFF"/>
                </a:gs>
                <a:gs pos="100000">
                  <a:srgbClr val="39B7D8"/>
                </a:gs>
              </a:gsLst>
              <a:lin ang="5400000"/>
            </a:gradFill>
            <a:ln w="25400">
              <a:noFill/>
            </a:ln>
            <a:effectLst>
              <a:outerShdw dist="35921" dir="2700000" algn="br">
                <a:srgbClr val="000000"/>
              </a:outerShdw>
            </a:effectLst>
          </c:spPr>
          <c:cat>
            <c:strRef>
              <c:f>'Public - Science User Trend'!$A$3:$A$5</c:f>
              <c:strCache>
                <c:ptCount val="3"/>
                <c:pt idx="0">
                  <c:v>FY2007</c:v>
                </c:pt>
                <c:pt idx="1">
                  <c:v>FY2008</c:v>
                </c:pt>
                <c:pt idx="2">
                  <c:v>FY2009</c:v>
                </c:pt>
              </c:strCache>
            </c:strRef>
          </c:cat>
          <c:val>
            <c:numRef>
              <c:f>'Public - Science User Trend'!$F$3:$F$5</c:f>
              <c:numCache>
                <c:formatCode>#,##0</c:formatCode>
                <c:ptCount val="3"/>
                <c:pt idx="0">
                  <c:v>179703</c:v>
                </c:pt>
                <c:pt idx="1">
                  <c:v>147847</c:v>
                </c:pt>
                <c:pt idx="2">
                  <c:v>280987</c:v>
                </c:pt>
              </c:numCache>
            </c:numRef>
          </c:val>
        </c:ser>
        <c:axId val="105745408"/>
        <c:axId val="105759488"/>
      </c:barChart>
      <c:catAx>
        <c:axId val="105745408"/>
        <c:scaling>
          <c:orientation val="minMax"/>
        </c:scaling>
        <c:axPos val="b"/>
        <c:numFmt formatCode="General" sourceLinked="1"/>
        <c:tickLblPos val="nextTo"/>
        <c:spPr>
          <a:ln w="3175">
            <a:solidFill>
              <a:srgbClr val="808080"/>
            </a:solidFill>
            <a:prstDash val="solid"/>
          </a:ln>
        </c:spPr>
        <c:txPr>
          <a:bodyPr/>
          <a:lstStyle/>
          <a:p>
            <a:pPr>
              <a:defRPr sz="1200"/>
            </a:pPr>
            <a:endParaRPr lang="en-US"/>
          </a:p>
        </c:txPr>
        <c:crossAx val="105759488"/>
        <c:crosses val="autoZero"/>
        <c:auto val="1"/>
        <c:lblAlgn val="ctr"/>
        <c:lblOffset val="100"/>
      </c:catAx>
      <c:valAx>
        <c:axId val="105759488"/>
        <c:scaling>
          <c:orientation val="minMax"/>
        </c:scaling>
        <c:axPos val="l"/>
        <c:majorGridlines>
          <c:spPr>
            <a:ln w="3175">
              <a:solidFill>
                <a:srgbClr val="808080"/>
              </a:solidFill>
              <a:prstDash val="solid"/>
            </a:ln>
          </c:spPr>
        </c:majorGridlines>
        <c:title>
          <c:tx>
            <c:rich>
              <a:bodyPr/>
              <a:lstStyle/>
              <a:p>
                <a:pPr>
                  <a:defRPr sz="1200"/>
                </a:pPr>
                <a:r>
                  <a:rPr lang="en-US" sz="1200"/>
                  <a:t>Distinct Users</a:t>
                </a:r>
              </a:p>
            </c:rich>
          </c:tx>
          <c:spPr>
            <a:noFill/>
            <a:ln w="25400">
              <a:noFill/>
            </a:ln>
          </c:spPr>
        </c:title>
        <c:numFmt formatCode="#,##0" sourceLinked="1"/>
        <c:tickLblPos val="nextTo"/>
        <c:spPr>
          <a:ln w="3175">
            <a:solidFill>
              <a:srgbClr val="808080"/>
            </a:solidFill>
            <a:prstDash val="solid"/>
          </a:ln>
        </c:spPr>
        <c:crossAx val="105745408"/>
        <c:crosses val="autoZero"/>
        <c:crossBetween val="between"/>
      </c:valAx>
      <c:spPr>
        <a:solidFill>
          <a:srgbClr val="FFFFFF"/>
        </a:solidFill>
        <a:ln w="12700">
          <a:solidFill>
            <a:schemeClr val="tx1"/>
          </a:solidFill>
        </a:ln>
      </c:spPr>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422" r="0.75000000000000422"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200" b="0" i="0" u="none" strike="noStrike" baseline="0">
                <a:solidFill>
                  <a:srgbClr val="000000"/>
                </a:solidFill>
                <a:latin typeface="Calibri"/>
                <a:ea typeface="Calibri"/>
                <a:cs typeface="Calibri"/>
              </a:defRPr>
            </a:pPr>
            <a:r>
              <a:rPr lang="en-US"/>
              <a:t>EOSDIS Web Activity Three-Year Trend</a:t>
            </a:r>
          </a:p>
        </c:rich>
      </c:tx>
      <c:spPr>
        <a:noFill/>
        <a:ln w="25400">
          <a:noFill/>
        </a:ln>
      </c:spPr>
    </c:title>
    <c:plotArea>
      <c:layout/>
      <c:barChart>
        <c:barDir val="col"/>
        <c:grouping val="clustered"/>
        <c:ser>
          <c:idx val="1"/>
          <c:order val="0"/>
          <c:tx>
            <c:strRef>
              <c:f>'Web Trends'!$C$42</c:f>
              <c:strCache>
                <c:ptCount val="1"/>
                <c:pt idx="0">
                  <c:v>Visits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'Web Trends'!$A$43:$A$45</c:f>
              <c:strCache>
                <c:ptCount val="3"/>
                <c:pt idx="0">
                  <c:v>FY2007</c:v>
                </c:pt>
                <c:pt idx="1">
                  <c:v>FY2008</c:v>
                </c:pt>
                <c:pt idx="2">
                  <c:v>FY2009</c:v>
                </c:pt>
              </c:strCache>
            </c:strRef>
          </c:cat>
          <c:val>
            <c:numRef>
              <c:f>'Web Trends'!$C$43:$C$45</c:f>
              <c:numCache>
                <c:formatCode>#,##0</c:formatCode>
                <c:ptCount val="3"/>
                <c:pt idx="0">
                  <c:v>707365</c:v>
                </c:pt>
                <c:pt idx="1">
                  <c:v>827714</c:v>
                </c:pt>
                <c:pt idx="2">
                  <c:v>1079317</c:v>
                </c:pt>
              </c:numCache>
            </c:numRef>
          </c:val>
        </c:ser>
        <c:ser>
          <c:idx val="2"/>
          <c:order val="1"/>
          <c:tx>
            <c:strRef>
              <c:f>'Web Trends'!$D$42</c:f>
              <c:strCache>
                <c:ptCount val="1"/>
                <c:pt idx="0">
                  <c:v>Visitors</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cat>
            <c:strRef>
              <c:f>'Web Trends'!$A$43:$A$45</c:f>
              <c:strCache>
                <c:ptCount val="3"/>
                <c:pt idx="0">
                  <c:v>FY2007</c:v>
                </c:pt>
                <c:pt idx="1">
                  <c:v>FY2008</c:v>
                </c:pt>
                <c:pt idx="2">
                  <c:v>FY2009</c:v>
                </c:pt>
              </c:strCache>
            </c:strRef>
          </c:cat>
          <c:val>
            <c:numRef>
              <c:f>'Web Trends'!$D$43:$D$45</c:f>
              <c:numCache>
                <c:formatCode>#,##0</c:formatCode>
                <c:ptCount val="3"/>
                <c:pt idx="0">
                  <c:v>443079</c:v>
                </c:pt>
                <c:pt idx="1">
                  <c:v>523416</c:v>
                </c:pt>
                <c:pt idx="2">
                  <c:v>702058</c:v>
                </c:pt>
              </c:numCache>
            </c:numRef>
          </c:val>
        </c:ser>
        <c:ser>
          <c:idx val="3"/>
          <c:order val="2"/>
          <c:tx>
            <c:strRef>
              <c:f>'Web Trends'!$E$42</c:f>
              <c:strCache>
                <c:ptCount val="1"/>
                <c:pt idx="0">
                  <c:v>Repeat Visitors</c:v>
                </c:pt>
              </c:strCache>
            </c:strRef>
          </c:tx>
          <c:cat>
            <c:strRef>
              <c:f>'Web Trends'!$A$43:$A$45</c:f>
              <c:strCache>
                <c:ptCount val="3"/>
                <c:pt idx="0">
                  <c:v>FY2007</c:v>
                </c:pt>
                <c:pt idx="1">
                  <c:v>FY2008</c:v>
                </c:pt>
                <c:pt idx="2">
                  <c:v>FY2009</c:v>
                </c:pt>
              </c:strCache>
            </c:strRef>
          </c:cat>
          <c:val>
            <c:numRef>
              <c:f>'Web Trends'!$E$43:$E$45</c:f>
              <c:numCache>
                <c:formatCode>#,##0</c:formatCode>
                <c:ptCount val="3"/>
                <c:pt idx="0">
                  <c:v>77731</c:v>
                </c:pt>
                <c:pt idx="1">
                  <c:v>91801</c:v>
                </c:pt>
                <c:pt idx="2">
                  <c:v>116886</c:v>
                </c:pt>
              </c:numCache>
            </c:numRef>
          </c:val>
        </c:ser>
        <c:axId val="105834752"/>
        <c:axId val="105861120"/>
      </c:barChart>
      <c:catAx>
        <c:axId val="105834752"/>
        <c:scaling>
          <c:orientation val="minMax"/>
        </c:scaling>
        <c:axPos val="b"/>
        <c:numFmt formatCode="General" sourceLinked="1"/>
        <c:maj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105861120"/>
        <c:crosses val="autoZero"/>
        <c:auto val="1"/>
        <c:lblAlgn val="ctr"/>
        <c:lblOffset val="100"/>
        <c:tickLblSkip val="1"/>
        <c:tickMarkSkip val="1"/>
      </c:catAx>
      <c:valAx>
        <c:axId val="105861120"/>
        <c:scaling>
          <c:orientation val="minMax"/>
        </c:scaling>
        <c:axPos val="l"/>
        <c:majorGridlines>
          <c:spPr>
            <a:ln w="3175">
              <a:solidFill>
                <a:schemeClr val="tx1"/>
              </a:solidFill>
              <a:prstDash val="solid"/>
            </a:ln>
          </c:spPr>
        </c:majorGridlines>
        <c:numFmt formatCode="#,##0" sourceLinked="1"/>
        <c:maj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105834752"/>
        <c:crosses val="autoZero"/>
        <c:crossBetween val="between"/>
      </c:valAx>
      <c:spPr>
        <a:solidFill>
          <a:srgbClr val="FFFFFF"/>
        </a:solidFill>
        <a:ln w="15875">
          <a:solidFill>
            <a:schemeClr val="tx1"/>
          </a:solidFill>
        </a:ln>
      </c:spPr>
    </c:plotArea>
    <c:legend>
      <c:legendPos val="r"/>
      <c:spPr>
        <a:noFill/>
        <a:ln w="25400">
          <a:noFill/>
        </a:ln>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89" r="0.75000000000000289"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Archived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(646.2 TBs)</a:t>
            </a:r>
          </a:p>
        </c:rich>
      </c:tx>
      <c:layout>
        <c:manualLayout>
          <c:xMode val="edge"/>
          <c:yMode val="edge"/>
          <c:x val="0.23432050425320933"/>
          <c:y val="0.12892441475118641"/>
        </c:manualLayout>
      </c:layout>
      <c:spPr>
        <a:noFill/>
        <a:ln w="25400">
          <a:noFill/>
        </a:ln>
      </c:spPr>
    </c:title>
    <c:plotArea>
      <c:layout>
        <c:manualLayout>
          <c:layoutTarget val="inner"/>
          <c:xMode val="edge"/>
          <c:yMode val="edge"/>
          <c:x val="0.36559216564215091"/>
          <c:y val="0.58071748878923246"/>
          <c:w val="0.25806505810034025"/>
          <c:h val="0.26905829596412717"/>
        </c:manualLayout>
      </c:layout>
      <c:pieChart>
        <c:varyColors val="1"/>
        <c:ser>
          <c:idx val="0"/>
          <c:order val="0"/>
          <c:tx>
            <c:strRef>
              <c:f>Archive!$B$6</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3.8161980967530408E-2"/>
                  <c:y val="-4.9419367127583524E-3"/>
                </c:manualLayout>
              </c:layout>
              <c:dLblPos val="bestFit"/>
              <c:showCatName val="1"/>
              <c:showPercent val="1"/>
            </c:dLbl>
            <c:dLbl>
              <c:idx val="3"/>
              <c:layout>
                <c:manualLayout>
                  <c:x val="2.7402827629840049E-2"/>
                  <c:y val="1.587203174406358E-2"/>
                </c:manualLayout>
              </c:layout>
              <c:showCatName val="1"/>
              <c:showPercent val="1"/>
            </c:dLbl>
            <c:dLbl>
              <c:idx val="4"/>
              <c:layout>
                <c:manualLayout>
                  <c:x val="-0.14050701896153189"/>
                  <c:y val="1.2523818380970103E-2"/>
                </c:manualLayout>
              </c:layout>
              <c:dLblPos val="bestFit"/>
              <c:showCatName val="1"/>
              <c:showPercent val="1"/>
            </c:dLbl>
            <c:dLbl>
              <c:idx val="5"/>
              <c:layout>
                <c:manualLayout>
                  <c:x val="-3.5667725305219902E-2"/>
                  <c:y val="2.3423646847293695E-3"/>
                </c:manualLayout>
              </c:layout>
              <c:showCatName val="1"/>
              <c:showPercent val="1"/>
            </c:dLbl>
            <c:numFmt formatCode="0.0%" sourceLinked="0"/>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CatName val="1"/>
            <c:showPercent val="1"/>
            <c:showLeaderLines val="1"/>
          </c:dLbls>
          <c:cat>
            <c:strRef>
              <c:f>Archive!$A$7:$A$15</c:f>
              <c:strCache>
                <c:ptCount val="9"/>
                <c:pt idx="0">
                  <c:v>ASDC</c:v>
                </c:pt>
                <c:pt idx="1">
                  <c:v>ASF</c:v>
                </c:pt>
                <c:pt idx="2">
                  <c:v>GESDISC</c:v>
                </c:pt>
                <c:pt idx="3">
                  <c:v>GHRC</c:v>
                </c:pt>
                <c:pt idx="4">
                  <c:v>LPDAAC</c:v>
                </c:pt>
                <c:pt idx="5">
                  <c:v>MODAPS</c:v>
                </c:pt>
                <c:pt idx="6">
                  <c:v>NSIDC</c:v>
                </c:pt>
                <c:pt idx="7">
                  <c:v>PODAAC</c:v>
                </c:pt>
                <c:pt idx="8">
                  <c:v>ORNL</c:v>
                </c:pt>
              </c:strCache>
            </c:strRef>
          </c:cat>
          <c:val>
            <c:numRef>
              <c:f>Archive!$B$7:$B$15</c:f>
              <c:numCache>
                <c:formatCode>#,##0.00</c:formatCode>
                <c:ptCount val="9"/>
                <c:pt idx="0">
                  <c:v>107.66712109375</c:v>
                </c:pt>
                <c:pt idx="1">
                  <c:v>4.8401513671874996</c:v>
                </c:pt>
                <c:pt idx="2">
                  <c:v>139.60985937500001</c:v>
                </c:pt>
                <c:pt idx="3">
                  <c:v>1.8983505859375001</c:v>
                </c:pt>
                <c:pt idx="4">
                  <c:v>103.5853486328125</c:v>
                </c:pt>
                <c:pt idx="5">
                  <c:v>267.60317285156248</c:v>
                </c:pt>
                <c:pt idx="6">
                  <c:v>12.3730205078125</c:v>
                </c:pt>
                <c:pt idx="7">
                  <c:v>8.6217275390624994</c:v>
                </c:pt>
                <c:pt idx="8">
                  <c:v>1.1382812500000001E-2</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3" r="0.750000000000003"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Files Archived </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(41.2 Million)</a:t>
            </a:r>
          </a:p>
        </c:rich>
      </c:tx>
      <c:layout>
        <c:manualLayout>
          <c:xMode val="edge"/>
          <c:yMode val="edge"/>
          <c:x val="0.29446930751700484"/>
          <c:y val="7.3072441602990312E-2"/>
        </c:manualLayout>
      </c:layout>
      <c:spPr>
        <a:noFill/>
        <a:ln w="25400">
          <a:noFill/>
        </a:ln>
      </c:spPr>
    </c:title>
    <c:plotArea>
      <c:layout>
        <c:manualLayout>
          <c:layoutTarget val="inner"/>
          <c:xMode val="edge"/>
          <c:yMode val="edge"/>
          <c:x val="0.39394022663907663"/>
          <c:y val="0.6053349097263242"/>
          <c:w val="0.2619053155127915"/>
          <c:h val="0.32266750694663282"/>
        </c:manualLayout>
      </c:layout>
      <c:pieChart>
        <c:varyColors val="1"/>
        <c:ser>
          <c:idx val="0"/>
          <c:order val="0"/>
          <c:tx>
            <c:strRef>
              <c:f>Archive!$C$6</c:f>
              <c:strCache>
                <c:ptCount val="1"/>
                <c:pt idx="0">
                  <c:v>Files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3"/>
              <c:layout>
                <c:manualLayout>
                  <c:x val="2.8828452895000977E-2"/>
                  <c:y val="2.378820416043036E-2"/>
                </c:manualLayout>
              </c:layout>
              <c:showCatName val="1"/>
              <c:showPercent val="1"/>
            </c:dLbl>
            <c:dLbl>
              <c:idx val="4"/>
              <c:layout>
                <c:manualLayout>
                  <c:x val="-4.8122210530135434E-3"/>
                  <c:y val="-5.8714561506257998E-3"/>
                </c:manualLayout>
              </c:layout>
              <c:dLblPos val="bestFit"/>
              <c:showCatName val="1"/>
              <c:showPercent val="1"/>
            </c:dLbl>
            <c:dLbl>
              <c:idx val="5"/>
              <c:layout>
                <c:manualLayout>
                  <c:x val="-6.2089837089233532E-2"/>
                  <c:y val="-2.2834267960419219E-3"/>
                </c:manualLayout>
              </c:layout>
              <c:dLblPos val="bestFit"/>
              <c:showCatName val="1"/>
              <c:showPercent val="1"/>
            </c:dLbl>
            <c:numFmt formatCode="0.0%" sourceLinked="0"/>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CatName val="1"/>
            <c:showPercent val="1"/>
            <c:showLeaderLines val="1"/>
          </c:dLbls>
          <c:cat>
            <c:strRef>
              <c:f>Archive!$A$7:$A$15</c:f>
              <c:strCache>
                <c:ptCount val="9"/>
                <c:pt idx="0">
                  <c:v>ASDC</c:v>
                </c:pt>
                <c:pt idx="1">
                  <c:v>ASF</c:v>
                </c:pt>
                <c:pt idx="2">
                  <c:v>GESDISC</c:v>
                </c:pt>
                <c:pt idx="3">
                  <c:v>GHRC</c:v>
                </c:pt>
                <c:pt idx="4">
                  <c:v>LPDAAC</c:v>
                </c:pt>
                <c:pt idx="5">
                  <c:v>MODAPS</c:v>
                </c:pt>
                <c:pt idx="6">
                  <c:v>NSIDC</c:v>
                </c:pt>
                <c:pt idx="7">
                  <c:v>PODAAC</c:v>
                </c:pt>
                <c:pt idx="8">
                  <c:v>ORNL</c:v>
                </c:pt>
              </c:strCache>
            </c:strRef>
          </c:cat>
          <c:val>
            <c:numRef>
              <c:f>Archive!$C$7:$C$15</c:f>
              <c:numCache>
                <c:formatCode>#,##0.00</c:formatCode>
                <c:ptCount val="9"/>
                <c:pt idx="0">
                  <c:v>6.6764000000000001</c:v>
                </c:pt>
                <c:pt idx="1">
                  <c:v>1.828E-3</c:v>
                </c:pt>
                <c:pt idx="2">
                  <c:v>14.298067</c:v>
                </c:pt>
                <c:pt idx="3">
                  <c:v>0.143704</c:v>
                </c:pt>
                <c:pt idx="4">
                  <c:v>9.5821190000000005</c:v>
                </c:pt>
                <c:pt idx="5">
                  <c:v>6.7115419999999997</c:v>
                </c:pt>
                <c:pt idx="6">
                  <c:v>3.101785</c:v>
                </c:pt>
                <c:pt idx="7">
                  <c:v>0.64186900000000002</c:v>
                </c:pt>
                <c:pt idx="8">
                  <c:v>2.8479999999999998E-3</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3" r="0.75000000000000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Total Archive Size </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(4,304.5 TBs)</a:t>
            </a:r>
          </a:p>
        </c:rich>
      </c:tx>
      <c:layout>
        <c:manualLayout>
          <c:xMode val="edge"/>
          <c:yMode val="edge"/>
          <c:x val="0.25645714706069028"/>
          <c:y val="7.4281148148754278E-2"/>
        </c:manualLayout>
      </c:layout>
      <c:spPr>
        <a:noFill/>
        <a:ln w="25400">
          <a:noFill/>
        </a:ln>
      </c:spPr>
    </c:title>
    <c:plotArea>
      <c:layout>
        <c:manualLayout>
          <c:layoutTarget val="inner"/>
          <c:xMode val="edge"/>
          <c:yMode val="edge"/>
          <c:x val="0.38978596949021987"/>
          <c:y val="0.63022508038585534"/>
          <c:w val="0.20161343249494099"/>
          <c:h val="0.24115755627009647"/>
        </c:manualLayout>
      </c:layout>
      <c:pieChart>
        <c:varyColors val="1"/>
        <c:ser>
          <c:idx val="0"/>
          <c:order val="0"/>
          <c:tx>
            <c:strRef>
              <c:f>'Total Archive Size'!$B$4</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5.988984984701913E-2"/>
                  <c:y val="-5.8214420798569826E-3"/>
                </c:manualLayout>
              </c:layout>
              <c:dLblPos val="bestFit"/>
              <c:showCatName val="1"/>
              <c:showPercent val="1"/>
            </c:dLbl>
            <c:dLbl>
              <c:idx val="4"/>
              <c:layout>
                <c:manualLayout>
                  <c:x val="-8.6927352743641051E-2"/>
                  <c:y val="3.3081232540507842E-2"/>
                </c:manualLayout>
              </c:layout>
              <c:dLblPos val="bestFit"/>
              <c:showCatName val="1"/>
              <c:showPercent val="1"/>
            </c:dLbl>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'Total Archive Size'!$A$5:$A$13</c:f>
              <c:strCache>
                <c:ptCount val="9"/>
                <c:pt idx="0">
                  <c:v>ASDC</c:v>
                </c:pt>
                <c:pt idx="1">
                  <c:v>ASF</c:v>
                </c:pt>
                <c:pt idx="2">
                  <c:v>GESDISC</c:v>
                </c:pt>
                <c:pt idx="3">
                  <c:v>GHRC</c:v>
                </c:pt>
                <c:pt idx="4">
                  <c:v>LPDAAC</c:v>
                </c:pt>
                <c:pt idx="5">
                  <c:v>MODAPS</c:v>
                </c:pt>
                <c:pt idx="6">
                  <c:v>NSIDC</c:v>
                </c:pt>
                <c:pt idx="7">
                  <c:v>PODAAC</c:v>
                </c:pt>
                <c:pt idx="8">
                  <c:v>ORNL</c:v>
                </c:pt>
              </c:strCache>
            </c:strRef>
          </c:cat>
          <c:val>
            <c:numRef>
              <c:f>'Total Archive Size'!$B$5:$B$13</c:f>
              <c:numCache>
                <c:formatCode>#,##0.00</c:formatCode>
                <c:ptCount val="9"/>
                <c:pt idx="0">
                  <c:v>2359.018</c:v>
                </c:pt>
                <c:pt idx="1">
                  <c:v>376.68700000000001</c:v>
                </c:pt>
                <c:pt idx="2">
                  <c:v>317.83100000000002</c:v>
                </c:pt>
                <c:pt idx="3">
                  <c:v>5.3330000000000002</c:v>
                </c:pt>
                <c:pt idx="4">
                  <c:v>759.51099999999997</c:v>
                </c:pt>
                <c:pt idx="5">
                  <c:v>392.52600000000001</c:v>
                </c:pt>
                <c:pt idx="6">
                  <c:v>63.571999999999996</c:v>
                </c:pt>
                <c:pt idx="7">
                  <c:v>29.620999999999999</c:v>
                </c:pt>
                <c:pt idx="8">
                  <c:v>0.38700000000000001</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3" r="0.75000000000000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Distributed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(2,429.2 TBs)</a:t>
            </a:r>
          </a:p>
        </c:rich>
      </c:tx>
      <c:layout>
        <c:manualLayout>
          <c:xMode val="edge"/>
          <c:yMode val="edge"/>
          <c:x val="0.25437180046371755"/>
          <c:y val="2.8695527431540694E-2"/>
        </c:manualLayout>
      </c:layout>
      <c:spPr>
        <a:noFill/>
        <a:ln w="25400">
          <a:noFill/>
        </a:ln>
      </c:spPr>
    </c:title>
    <c:plotArea>
      <c:layout>
        <c:manualLayout>
          <c:layoutTarget val="inner"/>
          <c:xMode val="edge"/>
          <c:yMode val="edge"/>
          <c:x val="0.41708542713568186"/>
          <c:y val="0.65395894428153012"/>
          <c:w val="0.18844221105527875"/>
          <c:h val="0.21994134897360845"/>
        </c:manualLayout>
      </c:layout>
      <c:pieChart>
        <c:varyColors val="1"/>
        <c:ser>
          <c:idx val="0"/>
          <c:order val="0"/>
          <c:tx>
            <c:strRef>
              <c:f>Distribution!$A$77</c:f>
              <c:strCache>
                <c:ptCount val="1"/>
                <c:pt idx="0">
                  <c:v>Total 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Pt>
            <c:idx val="8"/>
            <c:spPr>
              <a:gradFill rotWithShape="0">
                <a:gsLst>
                  <a:gs pos="0">
                    <a:srgbClr val="E4FFBA"/>
                  </a:gs>
                  <a:gs pos="100000">
                    <a:srgbClr val="BBD68E"/>
                  </a:gs>
                </a:gsLst>
                <a:lin ang="5400000"/>
              </a:gradFill>
              <a:ln w="25400">
                <a:noFill/>
              </a:ln>
              <a:effectLst>
                <a:outerShdw dist="35921" dir="2700000" algn="br">
                  <a:srgbClr val="000000"/>
                </a:outerShdw>
              </a:effectLst>
            </c:spPr>
          </c:dPt>
          <c:dPt>
            <c:idx val="9"/>
            <c:spPr>
              <a:gradFill rotWithShape="0">
                <a:gsLst>
                  <a:gs pos="0">
                    <a:srgbClr val="D6C5F1"/>
                  </a:gs>
                  <a:gs pos="100000">
                    <a:srgbClr val="A896C2"/>
                  </a:gs>
                </a:gsLst>
                <a:lin ang="5400000"/>
              </a:gradFill>
              <a:ln w="25400">
                <a:noFill/>
              </a:ln>
              <a:effectLst>
                <a:outerShdw dist="35921" dir="2700000" algn="br">
                  <a:srgbClr val="000000"/>
                </a:outerShdw>
              </a:effectLst>
            </c:spPr>
          </c:dPt>
          <c:dPt>
            <c:idx val="10"/>
            <c:spPr>
              <a:gradFill rotWithShape="0">
                <a:gsLst>
                  <a:gs pos="0">
                    <a:srgbClr val="B2F1FF"/>
                  </a:gs>
                  <a:gs pos="100000">
                    <a:srgbClr val="87C8DF"/>
                  </a:gs>
                </a:gsLst>
                <a:lin ang="5400000"/>
              </a:gradFill>
              <a:ln w="25400">
                <a:noFill/>
              </a:ln>
              <a:effectLst>
                <a:outerShdw dist="35921" dir="2700000" algn="br">
                  <a:srgbClr val="000000"/>
                </a:outerShdw>
              </a:effectLst>
            </c:spPr>
          </c:dPt>
          <c:dLbls>
            <c:dLbl>
              <c:idx val="8"/>
              <c:layout>
                <c:manualLayout>
                  <c:x val="-0.22646538662162688"/>
                  <c:y val="-0.10901264924122327"/>
                </c:manualLayout>
              </c:layout>
              <c:dLblPos val="bestFit"/>
              <c:showCatName val="1"/>
              <c:showPercent val="1"/>
            </c:dLbl>
            <c:numFmt formatCode="0.0%" sourceLinked="0"/>
            <c:spPr>
              <a:noFill/>
              <a:ln w="25400">
                <a:noFill/>
              </a:ln>
            </c:spPr>
            <c:txPr>
              <a:bodyPr/>
              <a:lstStyle/>
              <a:p>
                <a:pPr>
                  <a:defRPr sz="1100"/>
                </a:pPr>
                <a:endParaRPr lang="en-US"/>
              </a:p>
            </c:txPr>
            <c:showCatName val="1"/>
            <c:showPercent val="1"/>
            <c:showLeaderLines val="1"/>
          </c:dLbls>
          <c:cat>
            <c:strRef>
              <c:f>Distribution!$B$76:$M$76</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Distribution!$B$77:$M$77</c:f>
              <c:numCache>
                <c:formatCode>#,##0.00</c:formatCode>
                <c:ptCount val="12"/>
                <c:pt idx="0">
                  <c:v>41.982201290367755</c:v>
                </c:pt>
                <c:pt idx="1">
                  <c:v>9.2010803301645563</c:v>
                </c:pt>
                <c:pt idx="2">
                  <c:v>487.31976638919554</c:v>
                </c:pt>
                <c:pt idx="3">
                  <c:v>8.6275993815233729</c:v>
                </c:pt>
                <c:pt idx="4">
                  <c:v>187.91737431887725</c:v>
                </c:pt>
                <c:pt idx="5">
                  <c:v>538.93535439403638</c:v>
                </c:pt>
                <c:pt idx="6">
                  <c:v>866.74800395509101</c:v>
                </c:pt>
                <c:pt idx="7">
                  <c:v>119.99649580963224</c:v>
                </c:pt>
                <c:pt idx="8">
                  <c:v>2.859052655876436</c:v>
                </c:pt>
                <c:pt idx="9">
                  <c:v>91.35252567675154</c:v>
                </c:pt>
                <c:pt idx="10">
                  <c:v>0.31630323165882113</c:v>
                </c:pt>
                <c:pt idx="11">
                  <c:v>73.955380859374998</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printSettings>
    <c:headerFooter alignWithMargins="0"/>
    <c:pageMargins b="1" l="0.75000000000000477" r="0.7500000000000047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000" b="1" i="0" u="none" strike="noStrike" baseline="0">
                <a:solidFill>
                  <a:srgbClr val="000000"/>
                </a:solidFill>
                <a:latin typeface="Calibri"/>
                <a:ea typeface="Calibri"/>
                <a:cs typeface="Calibri"/>
              </a:defRPr>
            </a:pPr>
            <a:r>
              <a:rPr lang="en-US"/>
              <a:t>Volume Distributed By Domain</a:t>
            </a:r>
          </a:p>
        </c:rich>
      </c:tx>
      <c:spPr>
        <a:noFill/>
        <a:ln w="25400">
          <a:noFill/>
        </a:ln>
      </c:spPr>
    </c:title>
    <c:plotArea>
      <c:layout/>
      <c:barChart>
        <c:barDir val="col"/>
        <c:grouping val="stacked"/>
        <c:ser>
          <c:idx val="0"/>
          <c:order val="0"/>
          <c:tx>
            <c:strRef>
              <c:f>Distribution!$A$178</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Distribution!$B$178:$M$178</c:f>
              <c:numCache>
                <c:formatCode>0.00</c:formatCode>
                <c:ptCount val="12"/>
                <c:pt idx="0">
                  <c:v>0.23193749999999988</c:v>
                </c:pt>
                <c:pt idx="1">
                  <c:v>6.7718017578125052</c:v>
                </c:pt>
                <c:pt idx="2">
                  <c:v>85.388243164062501</c:v>
                </c:pt>
                <c:pt idx="3">
                  <c:v>2.536991210937499</c:v>
                </c:pt>
                <c:pt idx="4">
                  <c:v>43.66423925781249</c:v>
                </c:pt>
                <c:pt idx="5">
                  <c:v>283.48531738281247</c:v>
                </c:pt>
                <c:pt idx="6">
                  <c:v>362.01418847656237</c:v>
                </c:pt>
                <c:pt idx="7">
                  <c:v>56.815278320312494</c:v>
                </c:pt>
                <c:pt idx="8">
                  <c:v>1.0516220703124999</c:v>
                </c:pt>
                <c:pt idx="9">
                  <c:v>44.480060546874974</c:v>
                </c:pt>
                <c:pt idx="10">
                  <c:v>0.13351660156249998</c:v>
                </c:pt>
                <c:pt idx="11">
                  <c:v>0</c:v>
                </c:pt>
              </c:numCache>
            </c:numRef>
          </c:val>
        </c:ser>
        <c:ser>
          <c:idx val="1"/>
          <c:order val="1"/>
          <c:tx>
            <c:strRef>
              <c:f>Distribution!$A$179</c:f>
              <c:strCache>
                <c:ptCount val="1"/>
                <c:pt idx="0">
                  <c:v>US GOV</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Distribution!$B$179:$M$179</c:f>
              <c:numCache>
                <c:formatCode>0.00</c:formatCode>
                <c:ptCount val="12"/>
                <c:pt idx="0">
                  <c:v>20.720870117187498</c:v>
                </c:pt>
                <c:pt idx="1">
                  <c:v>1.493125</c:v>
                </c:pt>
                <c:pt idx="2">
                  <c:v>98.535928710937497</c:v>
                </c:pt>
                <c:pt idx="3">
                  <c:v>1.503708984375</c:v>
                </c:pt>
                <c:pt idx="4">
                  <c:v>47.626012695312497</c:v>
                </c:pt>
                <c:pt idx="5">
                  <c:v>60.704967773437502</c:v>
                </c:pt>
                <c:pt idx="6">
                  <c:v>271.14390136718748</c:v>
                </c:pt>
                <c:pt idx="7">
                  <c:v>26.290035156249999</c:v>
                </c:pt>
                <c:pt idx="8">
                  <c:v>0.37624999999999997</c:v>
                </c:pt>
                <c:pt idx="9">
                  <c:v>23.868122070312499</c:v>
                </c:pt>
                <c:pt idx="10">
                  <c:v>7.111328125E-3</c:v>
                </c:pt>
                <c:pt idx="11">
                  <c:v>0</c:v>
                </c:pt>
              </c:numCache>
            </c:numRef>
          </c:val>
        </c:ser>
        <c:ser>
          <c:idx val="2"/>
          <c:order val="2"/>
          <c:tx>
            <c:strRef>
              <c:f>Distribution!$A$180</c:f>
              <c:strCache>
                <c:ptCount val="1"/>
                <c:pt idx="0">
                  <c:v>US EDU</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Distribution!$B$180:$M$180</c:f>
              <c:numCache>
                <c:formatCode>0.00</c:formatCode>
                <c:ptCount val="12"/>
                <c:pt idx="0">
                  <c:v>7.88213671875</c:v>
                </c:pt>
                <c:pt idx="1">
                  <c:v>0.42077832031250001</c:v>
                </c:pt>
                <c:pt idx="2">
                  <c:v>237.75036230468751</c:v>
                </c:pt>
                <c:pt idx="3">
                  <c:v>2.6956044921875</c:v>
                </c:pt>
                <c:pt idx="4">
                  <c:v>26.923857421874999</c:v>
                </c:pt>
                <c:pt idx="5">
                  <c:v>94.550984374999999</c:v>
                </c:pt>
                <c:pt idx="6">
                  <c:v>139.81939355468751</c:v>
                </c:pt>
                <c:pt idx="7">
                  <c:v>15.813392578125001</c:v>
                </c:pt>
                <c:pt idx="8">
                  <c:v>0.87623535156249999</c:v>
                </c:pt>
                <c:pt idx="9">
                  <c:v>10.188280273437501</c:v>
                </c:pt>
                <c:pt idx="10">
                  <c:v>1.9896484374999999E-2</c:v>
                </c:pt>
                <c:pt idx="11">
                  <c:v>0</c:v>
                </c:pt>
              </c:numCache>
            </c:numRef>
          </c:val>
        </c:ser>
        <c:ser>
          <c:idx val="3"/>
          <c:order val="3"/>
          <c:tx>
            <c:strRef>
              <c:f>Distribution!$A$181</c:f>
              <c:strCache>
                <c:ptCount val="1"/>
                <c:pt idx="0">
                  <c:v>US COM</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Distribution!$B$181:$M$181</c:f>
              <c:numCache>
                <c:formatCode>0.00</c:formatCode>
                <c:ptCount val="12"/>
                <c:pt idx="0">
                  <c:v>11.227280273437501</c:v>
                </c:pt>
                <c:pt idx="1">
                  <c:v>0.16584277343750001</c:v>
                </c:pt>
                <c:pt idx="2">
                  <c:v>5.2534492187500001</c:v>
                </c:pt>
                <c:pt idx="3">
                  <c:v>0.53174218750000002</c:v>
                </c:pt>
                <c:pt idx="4">
                  <c:v>4.7995585937499996</c:v>
                </c:pt>
                <c:pt idx="5">
                  <c:v>85.016400390624995</c:v>
                </c:pt>
                <c:pt idx="6">
                  <c:v>21.507596679687499</c:v>
                </c:pt>
                <c:pt idx="7">
                  <c:v>5.5797607421875002</c:v>
                </c:pt>
                <c:pt idx="8">
                  <c:v>0.18170800781249999</c:v>
                </c:pt>
                <c:pt idx="9">
                  <c:v>1.3283330078125</c:v>
                </c:pt>
                <c:pt idx="10">
                  <c:v>6.2169921874999999E-2</c:v>
                </c:pt>
                <c:pt idx="11">
                  <c:v>0</c:v>
                </c:pt>
              </c:numCache>
            </c:numRef>
          </c:val>
        </c:ser>
        <c:ser>
          <c:idx val="4"/>
          <c:order val="4"/>
          <c:tx>
            <c:strRef>
              <c:f>Distribution!$A$182</c:f>
              <c:strCache>
                <c:ptCount val="1"/>
                <c:pt idx="0">
                  <c:v>US ORG</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Distribution!$B$182:$M$182</c:f>
              <c:numCache>
                <c:formatCode>0.00</c:formatCode>
                <c:ptCount val="12"/>
                <c:pt idx="0">
                  <c:v>1.56047265625</c:v>
                </c:pt>
                <c:pt idx="1">
                  <c:v>3.6623046875000002E-2</c:v>
                </c:pt>
                <c:pt idx="2">
                  <c:v>3.2384404296875</c:v>
                </c:pt>
                <c:pt idx="3">
                  <c:v>7.8125000000000002E-5</c:v>
                </c:pt>
                <c:pt idx="4">
                  <c:v>5.4285156249999994E-2</c:v>
                </c:pt>
                <c:pt idx="5">
                  <c:v>3.5646630859375001</c:v>
                </c:pt>
                <c:pt idx="6">
                  <c:v>2.6831787109374998</c:v>
                </c:pt>
                <c:pt idx="7">
                  <c:v>0.71053906249999998</c:v>
                </c:pt>
                <c:pt idx="8">
                  <c:v>6.5136718750000004E-4</c:v>
                </c:pt>
                <c:pt idx="9">
                  <c:v>4.1152343750000004E-3</c:v>
                </c:pt>
                <c:pt idx="10">
                  <c:v>4.1230468750000004E-3</c:v>
                </c:pt>
                <c:pt idx="11">
                  <c:v>0</c:v>
                </c:pt>
              </c:numCache>
            </c:numRef>
          </c:val>
        </c:ser>
        <c:ser>
          <c:idx val="5"/>
          <c:order val="5"/>
          <c:tx>
            <c:strRef>
              <c:f>Distribution!$A$183</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Distribution!$B$183:$M$183</c:f>
              <c:numCache>
                <c:formatCode>0.00</c:formatCode>
                <c:ptCount val="12"/>
                <c:pt idx="0">
                  <c:v>0.156126953125</c:v>
                </c:pt>
                <c:pt idx="1">
                  <c:v>0.22980859375000001</c:v>
                </c:pt>
                <c:pt idx="2">
                  <c:v>27.447323242187501</c:v>
                </c:pt>
                <c:pt idx="3">
                  <c:v>0.93840234374999998</c:v>
                </c:pt>
                <c:pt idx="4">
                  <c:v>54.187068359374997</c:v>
                </c:pt>
                <c:pt idx="5">
                  <c:v>4.4066845703124997</c:v>
                </c:pt>
                <c:pt idx="6">
                  <c:v>35.447012695312502</c:v>
                </c:pt>
                <c:pt idx="7">
                  <c:v>12.007530273437501</c:v>
                </c:pt>
                <c:pt idx="8">
                  <c:v>0.24063867187499999</c:v>
                </c:pt>
                <c:pt idx="9">
                  <c:v>8.7529902343749999</c:v>
                </c:pt>
                <c:pt idx="10">
                  <c:v>9.8427734375000006E-3</c:v>
                </c:pt>
                <c:pt idx="11">
                  <c:v>0</c:v>
                </c:pt>
              </c:numCache>
            </c:numRef>
          </c:val>
        </c:ser>
        <c:ser>
          <c:idx val="6"/>
          <c:order val="6"/>
          <c:tx>
            <c:strRef>
              <c:f>Distribution!$A$184</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Distribution!$B$184:$M$184</c:f>
              <c:numCache>
                <c:formatCode>0.00</c:formatCode>
                <c:ptCount val="12"/>
                <c:pt idx="0">
                  <c:v>0.20337304687499999</c:v>
                </c:pt>
                <c:pt idx="1">
                  <c:v>8.3093749999999994E-2</c:v>
                </c:pt>
                <c:pt idx="2">
                  <c:v>29.7060185546875</c:v>
                </c:pt>
                <c:pt idx="3">
                  <c:v>0.42107031249999999</c:v>
                </c:pt>
                <c:pt idx="4">
                  <c:v>10.662347656250001</c:v>
                </c:pt>
                <c:pt idx="5">
                  <c:v>7.2063339843750001</c:v>
                </c:pt>
                <c:pt idx="6">
                  <c:v>34.132731445312501</c:v>
                </c:pt>
                <c:pt idx="7">
                  <c:v>2.7799541015625002</c:v>
                </c:pt>
                <c:pt idx="8">
                  <c:v>0.13194238281250001</c:v>
                </c:pt>
                <c:pt idx="9">
                  <c:v>2.73062109375</c:v>
                </c:pt>
                <c:pt idx="10">
                  <c:v>7.9643554687500007E-2</c:v>
                </c:pt>
                <c:pt idx="11">
                  <c:v>73.955380859374998</c:v>
                </c:pt>
              </c:numCache>
            </c:numRef>
          </c:val>
        </c:ser>
        <c:gapWidth val="55"/>
        <c:overlap val="100"/>
        <c:axId val="95521024"/>
        <c:axId val="95522816"/>
      </c:barChart>
      <c:catAx>
        <c:axId val="95521024"/>
        <c:scaling>
          <c:orientation val="minMax"/>
        </c:scaling>
        <c:axPos val="b"/>
        <c:numFmt formatCode="0" sourceLinked="1"/>
        <c:majorTickMark val="none"/>
        <c:tickLblPos val="nextTo"/>
        <c:spPr>
          <a:ln w="3175">
            <a:solidFill>
              <a:srgbClr val="808080"/>
            </a:solidFill>
            <a:prstDash val="solid"/>
          </a:ln>
        </c:spPr>
        <c:txPr>
          <a:bodyPr rot="-5400000" vert="horz"/>
          <a:lstStyle/>
          <a:p>
            <a:pPr>
              <a:defRPr sz="1100" baseline="0"/>
            </a:pPr>
            <a:endParaRPr lang="en-US"/>
          </a:p>
        </c:txPr>
        <c:crossAx val="95522816"/>
        <c:crosses val="autoZero"/>
        <c:auto val="1"/>
        <c:lblAlgn val="ctr"/>
        <c:lblOffset val="100"/>
      </c:catAx>
      <c:valAx>
        <c:axId val="95522816"/>
        <c:scaling>
          <c:orientation val="minMax"/>
        </c:scaling>
        <c:axPos val="l"/>
        <c:majorGridlines>
          <c:spPr>
            <a:ln w="3175">
              <a:solidFill>
                <a:srgbClr val="808080"/>
              </a:solidFill>
              <a:prstDash val="solid"/>
            </a:ln>
          </c:spPr>
        </c:majorGridlines>
        <c:numFmt formatCode="0" sourceLinked="0"/>
        <c:majorTickMark val="none"/>
        <c:tickLblPos val="nextTo"/>
        <c:spPr>
          <a:ln w="3175">
            <a:solidFill>
              <a:srgbClr val="808080"/>
            </a:solidFill>
            <a:prstDash val="solid"/>
          </a:ln>
        </c:spPr>
        <c:txPr>
          <a:bodyPr/>
          <a:lstStyle/>
          <a:p>
            <a:pPr>
              <a:defRPr sz="1200"/>
            </a:pPr>
            <a:endParaRPr lang="en-US"/>
          </a:p>
        </c:txPr>
        <c:crossAx val="95521024"/>
        <c:crosses val="autoZero"/>
        <c:crossBetween val="between"/>
      </c:valAx>
      <c:spPr>
        <a:solidFill>
          <a:srgbClr val="FFFFFF"/>
        </a:solidFill>
        <a:ln w="25400">
          <a:solidFill>
            <a:srgbClr val="808080"/>
          </a:solidFill>
        </a:ln>
      </c:spPr>
    </c:plotArea>
    <c:legend>
      <c:legendPos val="r"/>
      <c:layout>
        <c:manualLayout>
          <c:xMode val="edge"/>
          <c:yMode val="edge"/>
          <c:x val="0.82517001974362103"/>
          <c:y val="0.16592560964230221"/>
          <c:w val="0.13724560184008591"/>
          <c:h val="0.52658286284806421"/>
        </c:manualLayout>
      </c:layout>
      <c:spPr>
        <a:noFill/>
        <a:ln w="25400">
          <a:noFill/>
        </a:ln>
      </c:spPr>
      <c:txPr>
        <a:bodyPr/>
        <a:lstStyle/>
        <a:p>
          <a:pPr>
            <a:defRPr sz="1200"/>
          </a:pPr>
          <a:endParaRPr lang="en-US"/>
        </a:p>
      </c:txPr>
    </c:legend>
    <c:plotVisOnly val="1"/>
    <c:dispBlanksAs val="gap"/>
  </c:chart>
  <c:spPr>
    <a:solidFill>
      <a:srgbClr val="FFFFFF"/>
    </a:solidFill>
    <a:ln w="3175">
      <a:solidFill>
        <a:schemeClr val="tx1"/>
      </a:solidFill>
      <a:prstDash val="solid"/>
    </a:ln>
  </c:spPr>
  <c:printSettings>
    <c:headerFooter alignWithMargins="0"/>
    <c:pageMargins b="1" l="0.75000000000000477" r="0.7500000000000047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Products Distributed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(254.7 Millions)</a:t>
            </a:r>
          </a:p>
        </c:rich>
      </c:tx>
      <c:spPr>
        <a:noFill/>
        <a:ln w="25400">
          <a:noFill/>
        </a:ln>
      </c:spPr>
    </c:title>
    <c:plotArea>
      <c:layout>
        <c:manualLayout>
          <c:layoutTarget val="inner"/>
          <c:xMode val="edge"/>
          <c:yMode val="edge"/>
          <c:x val="0.43424370231527981"/>
          <c:y val="0.64739975755250412"/>
          <c:w val="0.19603001418804061"/>
          <c:h val="0.22832402163681687"/>
        </c:manualLayout>
      </c:layout>
      <c:pieChart>
        <c:varyColors val="1"/>
        <c:ser>
          <c:idx val="0"/>
          <c:order val="0"/>
          <c:tx>
            <c:strRef>
              <c:f>Distribution!$A$20</c:f>
              <c:strCache>
                <c:ptCount val="1"/>
                <c:pt idx="0">
                  <c:v>Products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Pt>
            <c:idx val="8"/>
            <c:spPr>
              <a:gradFill rotWithShape="0">
                <a:gsLst>
                  <a:gs pos="0">
                    <a:srgbClr val="E4FFBA"/>
                  </a:gs>
                  <a:gs pos="100000">
                    <a:srgbClr val="BBD68E"/>
                  </a:gs>
                </a:gsLst>
                <a:lin ang="5400000"/>
              </a:gradFill>
              <a:ln w="25400">
                <a:noFill/>
              </a:ln>
              <a:effectLst>
                <a:outerShdw dist="35921" dir="2700000" algn="br">
                  <a:srgbClr val="000000"/>
                </a:outerShdw>
              </a:effectLst>
            </c:spPr>
          </c:dPt>
          <c:dPt>
            <c:idx val="9"/>
            <c:spPr>
              <a:gradFill rotWithShape="0">
                <a:gsLst>
                  <a:gs pos="0">
                    <a:srgbClr val="D6C5F1"/>
                  </a:gs>
                  <a:gs pos="100000">
                    <a:srgbClr val="A896C2"/>
                  </a:gs>
                </a:gsLst>
                <a:lin ang="5400000"/>
              </a:gradFill>
              <a:ln w="25400">
                <a:noFill/>
              </a:ln>
              <a:effectLst>
                <a:outerShdw dist="35921" dir="2700000" algn="br">
                  <a:srgbClr val="000000"/>
                </a:outerShdw>
              </a:effectLst>
            </c:spPr>
          </c:dPt>
          <c:dPt>
            <c:idx val="10"/>
            <c:spPr>
              <a:gradFill rotWithShape="0">
                <a:gsLst>
                  <a:gs pos="0">
                    <a:srgbClr val="B2F1FF"/>
                  </a:gs>
                  <a:gs pos="100000">
                    <a:srgbClr val="87C8DF"/>
                  </a:gs>
                </a:gsLst>
                <a:lin ang="5400000"/>
              </a:gradFill>
              <a:ln w="25400">
                <a:noFill/>
              </a:ln>
              <a:effectLst>
                <a:outerShdw dist="35921" dir="2700000" algn="br">
                  <a:srgbClr val="000000"/>
                </a:outerShdw>
              </a:effectLst>
            </c:spPr>
          </c:dPt>
          <c:dLbls>
            <c:numFmt formatCode="0.0%" sourceLinked="0"/>
            <c:spPr>
              <a:noFill/>
              <a:ln w="25400">
                <a:noFill/>
              </a:ln>
            </c:spPr>
            <c:txPr>
              <a:bodyPr/>
              <a:lstStyle/>
              <a:p>
                <a:pPr>
                  <a:defRPr sz="1100"/>
                </a:pPr>
                <a:endParaRPr lang="en-US"/>
              </a:p>
            </c:txPr>
            <c:showCatName val="1"/>
            <c:showPercent val="1"/>
            <c:showLeaderLines val="1"/>
          </c:dLbls>
          <c:cat>
            <c:strRef>
              <c:f>Distribution!$B$19:$M$19</c:f>
              <c:strCache>
                <c:ptCount val="12"/>
                <c:pt idx="0">
                  <c:v>ASF</c:v>
                </c:pt>
                <c:pt idx="1">
                  <c:v>CDDIS</c:v>
                </c:pt>
                <c:pt idx="2">
                  <c:v>GESDISC</c:v>
                </c:pt>
                <c:pt idx="3">
                  <c:v>GHRC</c:v>
                </c:pt>
                <c:pt idx="4">
                  <c:v>ASDC</c:v>
                </c:pt>
                <c:pt idx="5">
                  <c:v>LPDAAC</c:v>
                </c:pt>
                <c:pt idx="6">
                  <c:v>MODAPS
/LAADS</c:v>
                </c:pt>
                <c:pt idx="7">
                  <c:v>NSIDC</c:v>
                </c:pt>
                <c:pt idx="8">
                  <c:v>ORNL</c:v>
                </c:pt>
                <c:pt idx="9">
                  <c:v>PO.DAAC</c:v>
                </c:pt>
                <c:pt idx="10">
                  <c:v>SEDAC</c:v>
                </c:pt>
                <c:pt idx="11">
                  <c:v>OBPG*</c:v>
                </c:pt>
              </c:strCache>
            </c:strRef>
          </c:cat>
          <c:val>
            <c:numRef>
              <c:f>Distribution!$B$20:$M$20</c:f>
              <c:numCache>
                <c:formatCode>#,##0.00</c:formatCode>
                <c:ptCount val="12"/>
                <c:pt idx="0">
                  <c:v>0.47285700000000003</c:v>
                </c:pt>
                <c:pt idx="1">
                  <c:v>37.058059999999998</c:v>
                </c:pt>
                <c:pt idx="2">
                  <c:v>54.500664</c:v>
                </c:pt>
                <c:pt idx="3">
                  <c:v>5.6774750000000003</c:v>
                </c:pt>
                <c:pt idx="4">
                  <c:v>5.1073000000000004</c:v>
                </c:pt>
                <c:pt idx="5">
                  <c:v>38.827043000000003</c:v>
                </c:pt>
                <c:pt idx="6">
                  <c:v>47.205446000000002</c:v>
                </c:pt>
                <c:pt idx="7">
                  <c:v>17.247733</c:v>
                </c:pt>
                <c:pt idx="8">
                  <c:v>7.6994199999999999</c:v>
                </c:pt>
                <c:pt idx="9">
                  <c:v>31.722079000000001</c:v>
                </c:pt>
                <c:pt idx="10">
                  <c:v>0.49062</c:v>
                </c:pt>
                <c:pt idx="11">
                  <c:v>8.655132</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488" r="0.7500000000000048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000"/>
              <a:t>Products Distributed By Domain </a:t>
            </a:r>
          </a:p>
        </c:rich>
      </c:tx>
      <c:layout/>
      <c:spPr>
        <a:noFill/>
        <a:ln w="25400">
          <a:noFill/>
        </a:ln>
      </c:spPr>
    </c:title>
    <c:plotArea>
      <c:layout/>
      <c:barChart>
        <c:barDir val="col"/>
        <c:grouping val="stacked"/>
        <c:ser>
          <c:idx val="0"/>
          <c:order val="0"/>
          <c:tx>
            <c:strRef>
              <c:f>Distribution!$A$132</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Distribution!$B$132:$M$132</c:f>
              <c:numCache>
                <c:formatCode>0.00</c:formatCode>
                <c:ptCount val="12"/>
                <c:pt idx="0">
                  <c:v>1.6114E-2</c:v>
                </c:pt>
                <c:pt idx="1">
                  <c:v>27.731904</c:v>
                </c:pt>
                <c:pt idx="2">
                  <c:v>18.007614</c:v>
                </c:pt>
                <c:pt idx="3">
                  <c:v>0.86283399999999999</c:v>
                </c:pt>
                <c:pt idx="4">
                  <c:v>1.709632</c:v>
                </c:pt>
                <c:pt idx="5">
                  <c:v>25.958280999999999</c:v>
                </c:pt>
                <c:pt idx="6">
                  <c:v>19.493988000000002</c:v>
                </c:pt>
                <c:pt idx="7">
                  <c:v>9.4153389999999995</c:v>
                </c:pt>
                <c:pt idx="8">
                  <c:v>0.64279799999999998</c:v>
                </c:pt>
                <c:pt idx="9">
                  <c:v>16.776425</c:v>
                </c:pt>
                <c:pt idx="10">
                  <c:v>0.228266</c:v>
                </c:pt>
                <c:pt idx="11">
                  <c:v>0</c:v>
                </c:pt>
              </c:numCache>
            </c:numRef>
          </c:val>
        </c:ser>
        <c:ser>
          <c:idx val="1"/>
          <c:order val="1"/>
          <c:tx>
            <c:strRef>
              <c:f>Distribution!$A$133</c:f>
              <c:strCache>
                <c:ptCount val="1"/>
                <c:pt idx="0">
                  <c:v>US GOV</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Distribution!$B$133:$M$133</c:f>
              <c:numCache>
                <c:formatCode>0.00</c:formatCode>
                <c:ptCount val="12"/>
                <c:pt idx="0">
                  <c:v>3.7476000000000002E-2</c:v>
                </c:pt>
                <c:pt idx="1">
                  <c:v>3.437163</c:v>
                </c:pt>
                <c:pt idx="2">
                  <c:v>12.305792</c:v>
                </c:pt>
                <c:pt idx="3">
                  <c:v>0.17780699999999999</c:v>
                </c:pt>
                <c:pt idx="4">
                  <c:v>0.59637600000000002</c:v>
                </c:pt>
                <c:pt idx="5">
                  <c:v>5.1900170000000001</c:v>
                </c:pt>
                <c:pt idx="6">
                  <c:v>12.697448</c:v>
                </c:pt>
                <c:pt idx="7">
                  <c:v>1.648061</c:v>
                </c:pt>
                <c:pt idx="8">
                  <c:v>1.85381</c:v>
                </c:pt>
                <c:pt idx="9">
                  <c:v>5.3453189999999999</c:v>
                </c:pt>
                <c:pt idx="10">
                  <c:v>5.829E-3</c:v>
                </c:pt>
                <c:pt idx="11">
                  <c:v>0</c:v>
                </c:pt>
              </c:numCache>
            </c:numRef>
          </c:val>
        </c:ser>
        <c:ser>
          <c:idx val="2"/>
          <c:order val="2"/>
          <c:tx>
            <c:strRef>
              <c:f>Distribution!$A$134</c:f>
              <c:strCache>
                <c:ptCount val="1"/>
                <c:pt idx="0">
                  <c:v>US EDU</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Distribution!$B$134:$M$134</c:f>
              <c:numCache>
                <c:formatCode>0.00</c:formatCode>
                <c:ptCount val="12"/>
                <c:pt idx="0">
                  <c:v>4.3962000000000001E-2</c:v>
                </c:pt>
                <c:pt idx="1">
                  <c:v>3.4443480000000002</c:v>
                </c:pt>
                <c:pt idx="2">
                  <c:v>16.402208000000002</c:v>
                </c:pt>
                <c:pt idx="3">
                  <c:v>4.1422549999999996</c:v>
                </c:pt>
                <c:pt idx="4">
                  <c:v>0.64031199999999999</c:v>
                </c:pt>
                <c:pt idx="5">
                  <c:v>3.7065589999999999</c:v>
                </c:pt>
                <c:pt idx="6">
                  <c:v>8.4550719999999995</c:v>
                </c:pt>
                <c:pt idx="7">
                  <c:v>2.1475819999999999</c:v>
                </c:pt>
                <c:pt idx="8">
                  <c:v>2.2606099999999998</c:v>
                </c:pt>
                <c:pt idx="9">
                  <c:v>3.4730150000000002</c:v>
                </c:pt>
                <c:pt idx="10">
                  <c:v>4.1105000000000003E-2</c:v>
                </c:pt>
                <c:pt idx="11">
                  <c:v>0</c:v>
                </c:pt>
              </c:numCache>
            </c:numRef>
          </c:val>
        </c:ser>
        <c:ser>
          <c:idx val="3"/>
          <c:order val="3"/>
          <c:tx>
            <c:strRef>
              <c:f>Distribution!$A$135</c:f>
              <c:strCache>
                <c:ptCount val="1"/>
                <c:pt idx="0">
                  <c:v>US COM</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Distribution!$B$135:$M$135</c:f>
              <c:numCache>
                <c:formatCode>0.00</c:formatCode>
                <c:ptCount val="12"/>
                <c:pt idx="0">
                  <c:v>0.33595399999999997</c:v>
                </c:pt>
                <c:pt idx="1">
                  <c:v>0.80882100000000001</c:v>
                </c:pt>
                <c:pt idx="2">
                  <c:v>1.5623419999999999</c:v>
                </c:pt>
                <c:pt idx="3">
                  <c:v>9.0581999999999996E-2</c:v>
                </c:pt>
                <c:pt idx="4">
                  <c:v>0.18052399999999999</c:v>
                </c:pt>
                <c:pt idx="5">
                  <c:v>3.0686969999999998</c:v>
                </c:pt>
                <c:pt idx="6">
                  <c:v>0.56856099999999998</c:v>
                </c:pt>
                <c:pt idx="7">
                  <c:v>0.78648700000000005</c:v>
                </c:pt>
                <c:pt idx="8">
                  <c:v>0.23896800000000001</c:v>
                </c:pt>
                <c:pt idx="9">
                  <c:v>0.76544400000000001</c:v>
                </c:pt>
                <c:pt idx="10">
                  <c:v>9.6993999999999997E-2</c:v>
                </c:pt>
                <c:pt idx="11">
                  <c:v>0</c:v>
                </c:pt>
              </c:numCache>
            </c:numRef>
          </c:val>
        </c:ser>
        <c:ser>
          <c:idx val="4"/>
          <c:order val="4"/>
          <c:tx>
            <c:strRef>
              <c:f>Distribution!$A$136</c:f>
              <c:strCache>
                <c:ptCount val="1"/>
                <c:pt idx="0">
                  <c:v>US ORG</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Distribution!$B$136:$M$136</c:f>
              <c:numCache>
                <c:formatCode>0.00</c:formatCode>
                <c:ptCount val="12"/>
                <c:pt idx="0">
                  <c:v>1.5318999999999999E-2</c:v>
                </c:pt>
                <c:pt idx="1">
                  <c:v>0.265185</c:v>
                </c:pt>
                <c:pt idx="2">
                  <c:v>0.10337499999999999</c:v>
                </c:pt>
                <c:pt idx="3">
                  <c:v>7.6000000000000004E-5</c:v>
                </c:pt>
                <c:pt idx="4">
                  <c:v>5.7200000000000003E-4</c:v>
                </c:pt>
                <c:pt idx="5">
                  <c:v>0.13223299999999999</c:v>
                </c:pt>
                <c:pt idx="6">
                  <c:v>4.0959000000000002E-2</c:v>
                </c:pt>
                <c:pt idx="7">
                  <c:v>9.3802999999999997E-2</c:v>
                </c:pt>
                <c:pt idx="8">
                  <c:v>1.15E-4</c:v>
                </c:pt>
                <c:pt idx="9">
                  <c:v>7.85E-4</c:v>
                </c:pt>
                <c:pt idx="10">
                  <c:v>5.7060000000000001E-3</c:v>
                </c:pt>
                <c:pt idx="11">
                  <c:v>0</c:v>
                </c:pt>
              </c:numCache>
            </c:numRef>
          </c:val>
        </c:ser>
        <c:ser>
          <c:idx val="5"/>
          <c:order val="5"/>
          <c:tx>
            <c:strRef>
              <c:f>Distribution!$A$137</c:f>
              <c:strCache>
                <c:ptCount val="1"/>
                <c:pt idx="0">
                  <c:v>US Other</c:v>
                </c:pt>
              </c:strCache>
            </c:strRef>
          </c:tx>
          <c:spPr>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Distribution!$B$137:$M$137</c:f>
              <c:numCache>
                <c:formatCode>0.00</c:formatCode>
                <c:ptCount val="12"/>
                <c:pt idx="0">
                  <c:v>1.0784E-2</c:v>
                </c:pt>
                <c:pt idx="1">
                  <c:v>0.69753500000000002</c:v>
                </c:pt>
                <c:pt idx="2">
                  <c:v>2.362171</c:v>
                </c:pt>
                <c:pt idx="3">
                  <c:v>0.17511699999999999</c:v>
                </c:pt>
                <c:pt idx="4">
                  <c:v>1.4012690000000001</c:v>
                </c:pt>
                <c:pt idx="5">
                  <c:v>0.45507199999999998</c:v>
                </c:pt>
                <c:pt idx="6">
                  <c:v>1.8435049999999999</c:v>
                </c:pt>
                <c:pt idx="7">
                  <c:v>2.6069640000000001</c:v>
                </c:pt>
                <c:pt idx="8">
                  <c:v>2.6955390000000001</c:v>
                </c:pt>
                <c:pt idx="9">
                  <c:v>3.566875</c:v>
                </c:pt>
                <c:pt idx="10">
                  <c:v>2.4160000000000001E-2</c:v>
                </c:pt>
                <c:pt idx="11">
                  <c:v>0</c:v>
                </c:pt>
              </c:numCache>
            </c:numRef>
          </c:val>
        </c:ser>
        <c:ser>
          <c:idx val="6"/>
          <c:order val="6"/>
          <c:tx>
            <c:strRef>
              <c:f>Distribution!$A$138</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 
/LAADS</c:v>
                </c:pt>
                <c:pt idx="7">
                  <c:v>NSIDC</c:v>
                </c:pt>
                <c:pt idx="8">
                  <c:v>ORNL</c:v>
                </c:pt>
                <c:pt idx="9">
                  <c:v>PO.DAAC</c:v>
                </c:pt>
                <c:pt idx="10">
                  <c:v>SEDAC</c:v>
                </c:pt>
                <c:pt idx="11">
                  <c:v>OBPG*</c:v>
                </c:pt>
              </c:strCache>
            </c:strRef>
          </c:cat>
          <c:val>
            <c:numRef>
              <c:f>Distribution!$B$138:$M$138</c:f>
              <c:numCache>
                <c:formatCode>0.00</c:formatCode>
                <c:ptCount val="12"/>
                <c:pt idx="0">
                  <c:v>1.3247999999999999E-2</c:v>
                </c:pt>
                <c:pt idx="1">
                  <c:v>0.67310400000000004</c:v>
                </c:pt>
                <c:pt idx="2">
                  <c:v>3.7571620000000001</c:v>
                </c:pt>
                <c:pt idx="3">
                  <c:v>0.22880400000000001</c:v>
                </c:pt>
                <c:pt idx="4">
                  <c:v>0.57861499999999999</c:v>
                </c:pt>
                <c:pt idx="5">
                  <c:v>0.31618400000000002</c:v>
                </c:pt>
                <c:pt idx="6">
                  <c:v>4.1059130000000001</c:v>
                </c:pt>
                <c:pt idx="7">
                  <c:v>0.54949700000000001</c:v>
                </c:pt>
                <c:pt idx="8">
                  <c:v>7.5799999999999999E-3</c:v>
                </c:pt>
                <c:pt idx="9">
                  <c:v>1.794216</c:v>
                </c:pt>
                <c:pt idx="10">
                  <c:v>8.856E-2</c:v>
                </c:pt>
                <c:pt idx="11">
                  <c:v>8.655132</c:v>
                </c:pt>
              </c:numCache>
            </c:numRef>
          </c:val>
        </c:ser>
        <c:gapWidth val="95"/>
        <c:overlap val="100"/>
        <c:axId val="95611520"/>
        <c:axId val="95621504"/>
      </c:barChart>
      <c:catAx>
        <c:axId val="95611520"/>
        <c:scaling>
          <c:orientation val="minMax"/>
        </c:scaling>
        <c:axPos val="b"/>
        <c:numFmt formatCode="General" sourceLinked="1"/>
        <c:tickLblPos val="nextTo"/>
        <c:spPr>
          <a:ln w="3175">
            <a:solidFill>
              <a:srgbClr val="808080"/>
            </a:solidFill>
            <a:prstDash val="solid"/>
          </a:ln>
        </c:spPr>
        <c:txPr>
          <a:bodyPr rot="-5400000" vert="horz"/>
          <a:lstStyle/>
          <a:p>
            <a:pPr>
              <a:defRPr sz="1100" baseline="0"/>
            </a:pPr>
            <a:endParaRPr lang="en-US"/>
          </a:p>
        </c:txPr>
        <c:crossAx val="95621504"/>
        <c:crosses val="autoZero"/>
        <c:auto val="1"/>
        <c:lblAlgn val="ctr"/>
        <c:lblOffset val="100"/>
      </c:catAx>
      <c:valAx>
        <c:axId val="95621504"/>
        <c:scaling>
          <c:orientation val="minMax"/>
          <c:max val="90"/>
          <c:min val="0"/>
        </c:scaling>
        <c:axPos val="l"/>
        <c:majorGridlines>
          <c:spPr>
            <a:ln w="3175">
              <a:solidFill>
                <a:srgbClr val="808080"/>
              </a:solidFill>
              <a:prstDash val="solid"/>
            </a:ln>
          </c:spPr>
        </c:majorGridlines>
        <c:title>
          <c:tx>
            <c:rich>
              <a:bodyPr/>
              <a:lstStyle/>
              <a:p>
                <a:pPr>
                  <a:defRPr sz="1200"/>
                </a:pPr>
                <a:r>
                  <a:rPr lang="en-US" sz="1200"/>
                  <a:t>Products (Millions)</a:t>
                </a:r>
              </a:p>
            </c:rich>
          </c:tx>
          <c:layout/>
          <c:spPr>
            <a:noFill/>
            <a:ln w="25400">
              <a:noFill/>
            </a:ln>
          </c:spPr>
        </c:title>
        <c:numFmt formatCode="0" sourceLinked="0"/>
        <c:majorTickMark val="none"/>
        <c:tickLblPos val="nextTo"/>
        <c:spPr>
          <a:ln w="3175">
            <a:solidFill>
              <a:srgbClr val="808080"/>
            </a:solidFill>
            <a:prstDash val="solid"/>
          </a:ln>
        </c:spPr>
        <c:txPr>
          <a:bodyPr/>
          <a:lstStyle/>
          <a:p>
            <a:pPr>
              <a:defRPr sz="1200"/>
            </a:pPr>
            <a:endParaRPr lang="en-US"/>
          </a:p>
        </c:txPr>
        <c:crossAx val="95611520"/>
        <c:crosses val="autoZero"/>
        <c:crossBetween val="between"/>
      </c:valAx>
      <c:spPr>
        <a:solidFill>
          <a:srgbClr val="FFFFFF"/>
        </a:solidFill>
        <a:ln w="3175">
          <a:solidFill>
            <a:schemeClr val="tx1"/>
          </a:solidFill>
        </a:ln>
      </c:spPr>
    </c:plotArea>
    <c:legend>
      <c:legendPos val="r"/>
      <c:layout>
        <c:manualLayout>
          <c:xMode val="edge"/>
          <c:yMode val="edge"/>
          <c:x val="0.85905293150445794"/>
          <c:y val="0.21213912689425851"/>
          <c:w val="0.12647018160269399"/>
          <c:h val="0.49324620026879484"/>
        </c:manualLayout>
      </c:layout>
      <c:txPr>
        <a:bodyPr/>
        <a:lstStyle/>
        <a:p>
          <a:pPr>
            <a:defRPr sz="1100" baseline="0"/>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477" r="0.75000000000000477"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5</xdr:col>
      <xdr:colOff>685800</xdr:colOff>
      <xdr:row>1</xdr:row>
      <xdr:rowOff>152400</xdr:rowOff>
    </xdr:from>
    <xdr:to>
      <xdr:col>9</xdr:col>
      <xdr:colOff>257175</xdr:colOff>
      <xdr:row>18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714375</xdr:colOff>
      <xdr:row>19</xdr:row>
      <xdr:rowOff>295275</xdr:rowOff>
    </xdr:from>
    <xdr:to>
      <xdr:col>9</xdr:col>
      <xdr:colOff>285750</xdr:colOff>
      <xdr:row>35</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219075</xdr:colOff>
      <xdr:row>5</xdr:row>
      <xdr:rowOff>57150</xdr:rowOff>
    </xdr:from>
    <xdr:to>
      <xdr:col>18</xdr:col>
      <xdr:colOff>504825</xdr:colOff>
      <xdr:row>23</xdr:row>
      <xdr:rowOff>161925</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676900" y="1676400"/>
          <a:ext cx="6191250" cy="35337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xdr:colOff>
      <xdr:row>20</xdr:row>
      <xdr:rowOff>104775</xdr:rowOff>
    </xdr:from>
    <xdr:to>
      <xdr:col>8</xdr:col>
      <xdr:colOff>66675</xdr:colOff>
      <xdr:row>38</xdr:row>
      <xdr:rowOff>180975</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400050</xdr:colOff>
      <xdr:row>20</xdr:row>
      <xdr:rowOff>104775</xdr:rowOff>
    </xdr:from>
    <xdr:to>
      <xdr:col>15</xdr:col>
      <xdr:colOff>476250</xdr:colOff>
      <xdr:row>38</xdr:row>
      <xdr:rowOff>152400</xdr:rowOff>
    </xdr:to>
    <xdr:graphicFrame macro="">
      <xdr:nvGraphicFramePr>
        <xdr:cNvPr id="9"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666751</xdr:colOff>
      <xdr:row>43</xdr:row>
      <xdr:rowOff>66675</xdr:rowOff>
    </xdr:from>
    <xdr:to>
      <xdr:col>14</xdr:col>
      <xdr:colOff>314325</xdr:colOff>
      <xdr:row>61</xdr:row>
      <xdr:rowOff>85724</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25</xdr:row>
      <xdr:rowOff>9525</xdr:rowOff>
    </xdr:from>
    <xdr:to>
      <xdr:col>7</xdr:col>
      <xdr:colOff>257175</xdr:colOff>
      <xdr:row>45</xdr:row>
      <xdr:rowOff>104775</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542925</xdr:colOff>
      <xdr:row>25</xdr:row>
      <xdr:rowOff>9525</xdr:rowOff>
    </xdr:from>
    <xdr:to>
      <xdr:col>15</xdr:col>
      <xdr:colOff>314325</xdr:colOff>
      <xdr:row>45</xdr:row>
      <xdr:rowOff>95250</xdr:rowOff>
    </xdr:to>
    <xdr:graphicFrame macro="">
      <xdr:nvGraphicFramePr>
        <xdr:cNvPr id="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48</xdr:row>
      <xdr:rowOff>57150</xdr:rowOff>
    </xdr:from>
    <xdr:to>
      <xdr:col>14</xdr:col>
      <xdr:colOff>180975</xdr:colOff>
      <xdr:row>64</xdr:row>
      <xdr:rowOff>66675</xdr:rowOff>
    </xdr:to>
    <xdr:graphicFrame macro="">
      <xdr:nvGraphicFramePr>
        <xdr:cNvPr id="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9525</xdr:colOff>
      <xdr:row>1</xdr:row>
      <xdr:rowOff>19050</xdr:rowOff>
    </xdr:from>
    <xdr:to>
      <xdr:col>12</xdr:col>
      <xdr:colOff>381000</xdr:colOff>
      <xdr:row>19</xdr:row>
      <xdr:rowOff>85725</xdr:rowOff>
    </xdr:to>
    <xdr:graphicFrame macro="">
      <xdr:nvGraphicFramePr>
        <xdr:cNvPr id="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22</xdr:row>
      <xdr:rowOff>152400</xdr:rowOff>
    </xdr:from>
    <xdr:to>
      <xdr:col>12</xdr:col>
      <xdr:colOff>381000</xdr:colOff>
      <xdr:row>41</xdr:row>
      <xdr:rowOff>57150</xdr:rowOff>
    </xdr:to>
    <xdr:graphicFrame macro="">
      <xdr:nvGraphicFramePr>
        <xdr:cNvPr id="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371474</xdr:colOff>
      <xdr:row>9</xdr:row>
      <xdr:rowOff>28575</xdr:rowOff>
    </xdr:from>
    <xdr:to>
      <xdr:col>11</xdr:col>
      <xdr:colOff>752475</xdr:colOff>
      <xdr:row>27</xdr:row>
      <xdr:rowOff>9525</xdr:rowOff>
    </xdr:to>
    <xdr:graphicFrame macro="">
      <xdr:nvGraphicFramePr>
        <xdr:cNvPr id="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228600</xdr:colOff>
      <xdr:row>9</xdr:row>
      <xdr:rowOff>19050</xdr:rowOff>
    </xdr:from>
    <xdr:to>
      <xdr:col>5</xdr:col>
      <xdr:colOff>276225</xdr:colOff>
      <xdr:row>27</xdr:row>
      <xdr:rowOff>19050</xdr:rowOff>
    </xdr:to>
    <xdr:graphicFrame macro="">
      <xdr:nvGraphicFramePr>
        <xdr:cNvPr id="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342900</xdr:colOff>
      <xdr:row>15</xdr:row>
      <xdr:rowOff>142875</xdr:rowOff>
    </xdr:from>
    <xdr:to>
      <xdr:col>16</xdr:col>
      <xdr:colOff>66675</xdr:colOff>
      <xdr:row>37</xdr:row>
      <xdr:rowOff>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593911</xdr:colOff>
      <xdr:row>6</xdr:row>
      <xdr:rowOff>145676</xdr:rowOff>
    </xdr:from>
    <xdr:to>
      <xdr:col>12</xdr:col>
      <xdr:colOff>247649</xdr:colOff>
      <xdr:row>24</xdr:row>
      <xdr:rowOff>5041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526676</xdr:colOff>
      <xdr:row>31</xdr:row>
      <xdr:rowOff>100852</xdr:rowOff>
    </xdr:from>
    <xdr:to>
      <xdr:col>12</xdr:col>
      <xdr:colOff>112059</xdr:colOff>
      <xdr:row>48</xdr:row>
      <xdr:rowOff>67234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34741</xdr:colOff>
      <xdr:row>3</xdr:row>
      <xdr:rowOff>313765</xdr:rowOff>
    </xdr:from>
    <xdr:to>
      <xdr:col>13</xdr:col>
      <xdr:colOff>414619</xdr:colOff>
      <xdr:row>22</xdr:row>
      <xdr:rowOff>67235</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48745</xdr:colOff>
      <xdr:row>54</xdr:row>
      <xdr:rowOff>89646</xdr:rowOff>
    </xdr:from>
    <xdr:to>
      <xdr:col>13</xdr:col>
      <xdr:colOff>414618</xdr:colOff>
      <xdr:row>74</xdr:row>
      <xdr:rowOff>59950</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459442</xdr:colOff>
      <xdr:row>152</xdr:row>
      <xdr:rowOff>72839</xdr:rowOff>
    </xdr:from>
    <xdr:to>
      <xdr:col>13</xdr:col>
      <xdr:colOff>470647</xdr:colOff>
      <xdr:row>168</xdr:row>
      <xdr:rowOff>15689</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639857</xdr:colOff>
      <xdr:row>0</xdr:row>
      <xdr:rowOff>122704</xdr:rowOff>
    </xdr:from>
    <xdr:to>
      <xdr:col>13</xdr:col>
      <xdr:colOff>349625</xdr:colOff>
      <xdr:row>17</xdr:row>
      <xdr:rowOff>29695</xdr:rowOff>
    </xdr:to>
    <xdr:graphicFrame macro="">
      <xdr:nvGraphicFramePr>
        <xdr:cNvPr id="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683559</xdr:colOff>
      <xdr:row>111</xdr:row>
      <xdr:rowOff>16810</xdr:rowOff>
    </xdr:from>
    <xdr:to>
      <xdr:col>13</xdr:col>
      <xdr:colOff>717176</xdr:colOff>
      <xdr:row>124</xdr:row>
      <xdr:rowOff>87967</xdr:rowOff>
    </xdr:to>
    <xdr:graphicFrame macro="">
      <xdr:nvGraphicFramePr>
        <xdr:cNvPr id="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266700</xdr:colOff>
      <xdr:row>1</xdr:row>
      <xdr:rowOff>0</xdr:rowOff>
    </xdr:from>
    <xdr:to>
      <xdr:col>12</xdr:col>
      <xdr:colOff>257735</xdr:colOff>
      <xdr:row>5</xdr:row>
      <xdr:rowOff>89647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38</xdr:row>
      <xdr:rowOff>56031</xdr:rowOff>
    </xdr:from>
    <xdr:to>
      <xdr:col>12</xdr:col>
      <xdr:colOff>425823</xdr:colOff>
      <xdr:row>45</xdr:row>
      <xdr:rowOff>200026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12</xdr:row>
      <xdr:rowOff>104775</xdr:rowOff>
    </xdr:from>
    <xdr:to>
      <xdr:col>2</xdr:col>
      <xdr:colOff>1295400</xdr:colOff>
      <xdr:row>29</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1552575</xdr:colOff>
      <xdr:row>12</xdr:row>
      <xdr:rowOff>133350</xdr:rowOff>
    </xdr:from>
    <xdr:to>
      <xdr:col>8</xdr:col>
      <xdr:colOff>257175</xdr:colOff>
      <xdr:row>29</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152400</xdr:colOff>
      <xdr:row>8</xdr:row>
      <xdr:rowOff>85725</xdr:rowOff>
    </xdr:from>
    <xdr:to>
      <xdr:col>12</xdr:col>
      <xdr:colOff>161925</xdr:colOff>
      <xdr:row>27</xdr:row>
      <xdr:rowOff>66675</xdr:rowOff>
    </xdr:to>
    <xdr:graphicFrame macro="">
      <xdr:nvGraphicFramePr>
        <xdr:cNvPr id="214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34</xdr:row>
      <xdr:rowOff>28574</xdr:rowOff>
    </xdr:from>
    <xdr:to>
      <xdr:col>10</xdr:col>
      <xdr:colOff>228600</xdr:colOff>
      <xdr:row>52</xdr:row>
      <xdr:rowOff>57149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76200</xdr:colOff>
      <xdr:row>20</xdr:row>
      <xdr:rowOff>9525</xdr:rowOff>
    </xdr:to>
    <xdr:pic>
      <xdr:nvPicPr>
        <xdr:cNvPr id="7995719" name="Picture 4" descr="spacer"/>
        <xdr:cNvPicPr>
          <a:picLocks noChangeAspect="1" noChangeArrowheads="1"/>
        </xdr:cNvPicPr>
      </xdr:nvPicPr>
      <xdr:blipFill>
        <a:blip xmlns:r="http://schemas.openxmlformats.org/officeDocument/2006/relationships" r:embed="rId1"/>
        <a:srcRect/>
        <a:stretch>
          <a:fillRect/>
        </a:stretch>
      </xdr:blipFill>
      <xdr:spPr bwMode="auto">
        <a:xfrm>
          <a:off x="6972300" y="4095750"/>
          <a:ext cx="76200" cy="95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0</xdr:col>
      <xdr:colOff>180975</xdr:colOff>
      <xdr:row>39</xdr:row>
      <xdr:rowOff>9525</xdr:rowOff>
    </xdr:to>
    <xdr:pic>
      <xdr:nvPicPr>
        <xdr:cNvPr id="7995720" name="Picture 7" descr="spacer"/>
        <xdr:cNvPicPr>
          <a:picLocks noChangeAspect="1" noChangeArrowheads="1"/>
        </xdr:cNvPicPr>
      </xdr:nvPicPr>
      <xdr:blipFill>
        <a:blip xmlns:r="http://schemas.openxmlformats.org/officeDocument/2006/relationships" r:embed="rId1"/>
        <a:srcRect/>
        <a:stretch>
          <a:fillRect/>
        </a:stretch>
      </xdr:blipFill>
      <xdr:spPr bwMode="auto">
        <a:xfrm>
          <a:off x="8134350" y="7362825"/>
          <a:ext cx="180975" cy="95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0</xdr:col>
      <xdr:colOff>104775</xdr:colOff>
      <xdr:row>39</xdr:row>
      <xdr:rowOff>9525</xdr:rowOff>
    </xdr:to>
    <xdr:pic>
      <xdr:nvPicPr>
        <xdr:cNvPr id="7995721" name="Picture 67" descr="spacer"/>
        <xdr:cNvPicPr>
          <a:picLocks noChangeAspect="1" noChangeArrowheads="1"/>
        </xdr:cNvPicPr>
      </xdr:nvPicPr>
      <xdr:blipFill>
        <a:blip xmlns:r="http://schemas.openxmlformats.org/officeDocument/2006/relationships" r:embed="rId1"/>
        <a:srcRect/>
        <a:stretch>
          <a:fillRect/>
        </a:stretch>
      </xdr:blipFill>
      <xdr:spPr bwMode="auto">
        <a:xfrm>
          <a:off x="6972300" y="7362825"/>
          <a:ext cx="104775" cy="9525"/>
        </a:xfrm>
        <a:prstGeom prst="rect">
          <a:avLst/>
        </a:prstGeom>
        <a:noFill/>
        <a:ln w="9525">
          <a:noFill/>
          <a:miter lim="800000"/>
          <a:headEnd/>
          <a:tailEnd/>
        </a:ln>
      </xdr:spPr>
    </xdr:pic>
    <xdr:clientData/>
  </xdr:twoCellAnchor>
  <xdr:twoCellAnchor editAs="oneCell">
    <xdr:from>
      <xdr:col>12</xdr:col>
      <xdr:colOff>0</xdr:colOff>
      <xdr:row>22</xdr:row>
      <xdr:rowOff>0</xdr:rowOff>
    </xdr:from>
    <xdr:to>
      <xdr:col>12</xdr:col>
      <xdr:colOff>76200</xdr:colOff>
      <xdr:row>22</xdr:row>
      <xdr:rowOff>9525</xdr:rowOff>
    </xdr:to>
    <xdr:pic>
      <xdr:nvPicPr>
        <xdr:cNvPr id="7" name="Picture 4" descr="spacer"/>
        <xdr:cNvPicPr>
          <a:picLocks noChangeAspect="1" noChangeArrowheads="1"/>
        </xdr:cNvPicPr>
      </xdr:nvPicPr>
      <xdr:blipFill>
        <a:blip xmlns:r="http://schemas.openxmlformats.org/officeDocument/2006/relationships" r:embed="rId1"/>
        <a:srcRect/>
        <a:stretch>
          <a:fillRect/>
        </a:stretch>
      </xdr:blipFill>
      <xdr:spPr bwMode="auto">
        <a:xfrm>
          <a:off x="7315200" y="4181475"/>
          <a:ext cx="76200" cy="95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12</xdr:col>
      <xdr:colOff>104775</xdr:colOff>
      <xdr:row>41</xdr:row>
      <xdr:rowOff>9525</xdr:rowOff>
    </xdr:to>
    <xdr:pic>
      <xdr:nvPicPr>
        <xdr:cNvPr id="8" name="Picture 67" descr="spacer"/>
        <xdr:cNvPicPr>
          <a:picLocks noChangeAspect="1" noChangeArrowheads="1"/>
        </xdr:cNvPicPr>
      </xdr:nvPicPr>
      <xdr:blipFill>
        <a:blip xmlns:r="http://schemas.openxmlformats.org/officeDocument/2006/relationships" r:embed="rId1"/>
        <a:srcRect/>
        <a:stretch>
          <a:fillRect/>
        </a:stretch>
      </xdr:blipFill>
      <xdr:spPr bwMode="auto">
        <a:xfrm>
          <a:off x="7315200" y="7419975"/>
          <a:ext cx="104775" cy="9525"/>
        </a:xfrm>
        <a:prstGeom prst="rect">
          <a:avLst/>
        </a:prstGeom>
        <a:noFill/>
        <a:ln w="9525">
          <a:noFill/>
          <a:miter lim="800000"/>
          <a:headEnd/>
          <a:tailEnd/>
        </a:ln>
      </xdr:spPr>
    </xdr:pic>
    <xdr:clientData/>
  </xdr:twoCellAnchor>
  <xdr:twoCellAnchor>
    <xdr:from>
      <xdr:col>1</xdr:col>
      <xdr:colOff>542925</xdr:colOff>
      <xdr:row>17</xdr:row>
      <xdr:rowOff>57150</xdr:rowOff>
    </xdr:from>
    <xdr:to>
      <xdr:col>10</xdr:col>
      <xdr:colOff>104775</xdr:colOff>
      <xdr:row>35</xdr:row>
      <xdr:rowOff>28575</xdr:rowOff>
    </xdr:to>
    <xdr:graphicFrame macro="">
      <xdr:nvGraphicFramePr>
        <xdr:cNvPr id="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476249</xdr:colOff>
      <xdr:row>0</xdr:row>
      <xdr:rowOff>400050</xdr:rowOff>
    </xdr:from>
    <xdr:to>
      <xdr:col>19</xdr:col>
      <xdr:colOff>9525</xdr:colOff>
      <xdr:row>27</xdr:row>
      <xdr:rowOff>152401</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C7"/>
  <sheetViews>
    <sheetView workbookViewId="0">
      <selection activeCell="D6" sqref="D6"/>
    </sheetView>
  </sheetViews>
  <sheetFormatPr defaultColWidth="11.42578125" defaultRowHeight="12.75"/>
  <cols>
    <col min="1" max="1" width="122.7109375" customWidth="1"/>
    <col min="2" max="2" width="8.140625" customWidth="1"/>
    <col min="3" max="3" width="0.140625" hidden="1" customWidth="1"/>
  </cols>
  <sheetData>
    <row r="1" spans="1:1" ht="264.95" customHeight="1">
      <c r="A1" s="101" t="s">
        <v>362</v>
      </c>
    </row>
    <row r="2" spans="1:1" ht="33.950000000000003" customHeight="1">
      <c r="A2" s="101"/>
    </row>
    <row r="3" spans="1:1" s="409" customFormat="1" ht="131.25" customHeight="1">
      <c r="A3" s="143" t="s">
        <v>498</v>
      </c>
    </row>
    <row r="7" spans="1:1">
      <c r="A7" s="142"/>
    </row>
  </sheetData>
  <phoneticPr fontId="2" type="noConversion"/>
  <pageMargins left="0.75" right="0.75" top="1" bottom="1" header="0.5" footer="0.5"/>
  <pageSetup orientation="landscape"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sheetPr codeName="Sheet10"/>
  <dimension ref="A1:AJ30"/>
  <sheetViews>
    <sheetView workbookViewId="0">
      <selection activeCell="J10" sqref="J10"/>
    </sheetView>
  </sheetViews>
  <sheetFormatPr defaultColWidth="11.42578125" defaultRowHeight="27.95" customHeight="1"/>
  <cols>
    <col min="2" max="2" width="27.42578125" customWidth="1"/>
    <col min="3" max="3" width="11.7109375" customWidth="1"/>
    <col min="6" max="6" width="27.42578125" customWidth="1"/>
    <col min="7" max="7" width="11.7109375" customWidth="1"/>
  </cols>
  <sheetData>
    <row r="1" spans="1:36" s="61" customFormat="1" ht="27.95" customHeight="1">
      <c r="A1" s="501" t="s">
        <v>334</v>
      </c>
      <c r="B1" s="501"/>
      <c r="C1" s="501"/>
      <c r="D1" s="501"/>
      <c r="E1" s="14"/>
      <c r="F1" s="14"/>
      <c r="G1" s="14"/>
      <c r="H1" s="14"/>
      <c r="I1" s="14"/>
      <c r="J1" s="14"/>
      <c r="K1" s="14"/>
      <c r="L1" s="14"/>
      <c r="M1" s="14"/>
      <c r="N1" s="14"/>
      <c r="O1" s="14"/>
      <c r="P1" s="14"/>
      <c r="Q1" s="14"/>
      <c r="R1" s="13"/>
      <c r="S1" s="14"/>
      <c r="T1" s="14"/>
      <c r="U1" s="14"/>
      <c r="V1" s="13"/>
      <c r="W1" s="14"/>
      <c r="X1" s="14"/>
      <c r="Y1" s="14"/>
      <c r="Z1" s="13"/>
      <c r="AA1"/>
      <c r="AB1"/>
      <c r="AC1"/>
      <c r="AD1"/>
      <c r="AE1"/>
      <c r="AF1"/>
      <c r="AG1"/>
      <c r="AH1"/>
      <c r="AI1"/>
      <c r="AJ1"/>
    </row>
    <row r="2" spans="1:36" s="61" customFormat="1" ht="27.95" customHeight="1">
      <c r="A2" s="152" t="s">
        <v>49</v>
      </c>
      <c r="B2" s="160"/>
      <c r="C2" s="160"/>
      <c r="D2" s="160"/>
      <c r="E2" s="14"/>
      <c r="F2" s="14"/>
      <c r="G2" s="14"/>
      <c r="H2" s="14"/>
      <c r="I2" s="14"/>
      <c r="J2" s="14"/>
      <c r="K2" s="14"/>
      <c r="L2" s="14"/>
      <c r="M2" s="14"/>
      <c r="N2" s="14"/>
      <c r="O2" s="14"/>
      <c r="P2" s="14"/>
      <c r="Q2" s="14"/>
      <c r="R2" s="13"/>
      <c r="S2" s="14"/>
      <c r="T2" s="14"/>
      <c r="U2" s="14"/>
      <c r="V2" s="13"/>
      <c r="W2" s="14"/>
      <c r="X2" s="14"/>
      <c r="Y2" s="14"/>
      <c r="Z2" s="13"/>
      <c r="AA2"/>
      <c r="AB2"/>
      <c r="AC2"/>
      <c r="AD2"/>
      <c r="AE2"/>
      <c r="AF2"/>
      <c r="AG2"/>
      <c r="AH2"/>
      <c r="AI2"/>
      <c r="AJ2"/>
    </row>
    <row r="3" spans="1:36" s="61" customFormat="1" ht="27.95" customHeight="1">
      <c r="A3" s="22"/>
      <c r="B3"/>
      <c r="C3" s="14"/>
      <c r="D3" s="14"/>
      <c r="E3" s="14"/>
      <c r="F3" s="14"/>
      <c r="G3" s="14"/>
      <c r="H3" s="14"/>
      <c r="I3" s="14"/>
      <c r="J3" s="14"/>
      <c r="K3" s="14"/>
      <c r="L3" s="14"/>
      <c r="M3" s="14"/>
      <c r="N3" s="14"/>
      <c r="O3" s="14"/>
      <c r="P3" s="14"/>
      <c r="Q3" s="14"/>
      <c r="R3" s="13"/>
      <c r="S3" s="14"/>
      <c r="T3" s="14"/>
      <c r="U3" s="14"/>
      <c r="V3" s="13"/>
      <c r="W3" s="14"/>
      <c r="X3" s="14"/>
      <c r="Y3" s="14"/>
      <c r="Z3" s="13"/>
      <c r="AA3"/>
      <c r="AB3"/>
      <c r="AC3"/>
      <c r="AD3"/>
      <c r="AE3"/>
      <c r="AF3"/>
      <c r="AG3"/>
      <c r="AH3"/>
      <c r="AI3"/>
      <c r="AJ3"/>
    </row>
    <row r="4" spans="1:36" s="61" customFormat="1" ht="14.1" customHeight="1">
      <c r="A4" s="502" t="s">
        <v>343</v>
      </c>
      <c r="B4" s="502"/>
      <c r="C4" s="502"/>
      <c r="D4" s="53"/>
      <c r="E4" s="503" t="s">
        <v>344</v>
      </c>
      <c r="F4" s="504"/>
      <c r="G4" s="505"/>
      <c r="H4" s="14"/>
      <c r="I4" s="14"/>
      <c r="J4" s="14"/>
      <c r="K4" s="14"/>
      <c r="L4" s="14"/>
      <c r="M4" s="14"/>
      <c r="N4" s="14"/>
      <c r="O4" s="14"/>
      <c r="P4" s="14"/>
      <c r="Q4" s="14"/>
      <c r="R4" s="13"/>
      <c r="S4" s="14"/>
      <c r="T4" s="14"/>
      <c r="U4" s="14"/>
      <c r="V4" s="13"/>
      <c r="W4" s="14"/>
      <c r="X4" s="14"/>
      <c r="Y4" s="14"/>
      <c r="Z4" s="13"/>
      <c r="AA4"/>
      <c r="AB4"/>
      <c r="AC4"/>
      <c r="AD4"/>
      <c r="AE4"/>
      <c r="AF4"/>
      <c r="AG4"/>
      <c r="AH4"/>
      <c r="AI4"/>
      <c r="AJ4"/>
    </row>
    <row r="5" spans="1:36" s="260" customFormat="1" ht="14.1" customHeight="1">
      <c r="A5" s="33"/>
      <c r="B5" s="33" t="s">
        <v>54</v>
      </c>
      <c r="C5" s="33" t="s">
        <v>302</v>
      </c>
      <c r="D5" s="257"/>
      <c r="E5" s="109"/>
      <c r="F5" s="109" t="s">
        <v>55</v>
      </c>
      <c r="G5" s="109" t="s">
        <v>154</v>
      </c>
      <c r="H5" s="67"/>
      <c r="I5" s="67"/>
      <c r="J5" s="67"/>
      <c r="K5" s="67"/>
      <c r="L5" s="67"/>
      <c r="M5" s="67"/>
      <c r="N5" s="67"/>
      <c r="O5" s="67"/>
      <c r="P5" s="67"/>
      <c r="Q5" s="67"/>
      <c r="R5" s="259"/>
      <c r="S5" s="67"/>
      <c r="T5" s="67"/>
      <c r="U5" s="67"/>
      <c r="V5" s="259"/>
      <c r="W5" s="67"/>
      <c r="X5" s="67"/>
      <c r="Y5" s="67"/>
      <c r="Z5" s="259"/>
      <c r="AA5" s="101"/>
      <c r="AB5" s="101"/>
      <c r="AC5" s="101"/>
      <c r="AD5" s="101"/>
      <c r="AE5" s="101"/>
      <c r="AF5" s="101"/>
      <c r="AG5" s="101"/>
      <c r="AH5" s="101"/>
      <c r="AI5" s="101"/>
      <c r="AJ5" s="101"/>
    </row>
    <row r="6" spans="1:36" s="61" customFormat="1" ht="14.1" customHeight="1">
      <c r="A6" s="28">
        <v>1</v>
      </c>
      <c r="B6" s="57" t="s">
        <v>383</v>
      </c>
      <c r="C6" s="29">
        <f>1432196.425-(25609.88-9322.25)</f>
        <v>1415908.7950000002</v>
      </c>
      <c r="D6" s="23"/>
      <c r="E6" s="130">
        <v>1</v>
      </c>
      <c r="F6" s="87" t="s">
        <v>383</v>
      </c>
      <c r="G6" s="87">
        <v>112972155</v>
      </c>
      <c r="H6" s="401"/>
      <c r="I6" s="14"/>
      <c r="J6" s="14"/>
      <c r="K6" s="14"/>
      <c r="L6" s="14"/>
      <c r="M6" s="14"/>
      <c r="N6" s="14"/>
      <c r="O6" s="14"/>
      <c r="P6" s="14"/>
      <c r="Q6" s="14"/>
      <c r="R6" s="13"/>
      <c r="S6" s="14"/>
      <c r="T6" s="14"/>
      <c r="U6" s="14"/>
      <c r="V6" s="13"/>
      <c r="W6" s="14"/>
      <c r="X6" s="14"/>
      <c r="Y6" s="14"/>
      <c r="Z6" s="13"/>
      <c r="AA6" s="14"/>
      <c r="AB6" s="14"/>
      <c r="AC6" s="14"/>
      <c r="AD6" s="14"/>
      <c r="AE6" s="14"/>
      <c r="AF6" s="14"/>
      <c r="AG6" s="14"/>
      <c r="AH6" s="14"/>
      <c r="AI6" s="14"/>
      <c r="AJ6" s="14"/>
    </row>
    <row r="7" spans="1:36" s="61" customFormat="1" ht="14.1" customHeight="1">
      <c r="A7" s="28">
        <v>2</v>
      </c>
      <c r="B7" s="57" t="s">
        <v>221</v>
      </c>
      <c r="C7" s="29">
        <v>168926.424</v>
      </c>
      <c r="D7" s="23"/>
      <c r="E7" s="130">
        <v>2</v>
      </c>
      <c r="F7" s="87" t="s">
        <v>221</v>
      </c>
      <c r="G7" s="87">
        <v>17189007</v>
      </c>
      <c r="H7" s="401"/>
      <c r="I7" s="14"/>
      <c r="J7" s="14"/>
      <c r="K7" s="14"/>
      <c r="L7" s="14"/>
      <c r="M7" s="14"/>
      <c r="N7" s="14"/>
      <c r="O7" s="14"/>
      <c r="P7" s="14"/>
      <c r="Q7" s="14"/>
      <c r="R7" s="13"/>
      <c r="S7" s="14"/>
      <c r="T7" s="14"/>
      <c r="U7" s="14"/>
      <c r="V7" s="13"/>
      <c r="W7" s="14"/>
      <c r="X7" s="14"/>
      <c r="Y7" s="14"/>
      <c r="Z7" s="13"/>
      <c r="AA7" s="14"/>
      <c r="AB7" s="14"/>
      <c r="AC7" s="14"/>
      <c r="AD7" s="14"/>
      <c r="AE7" s="14"/>
      <c r="AF7" s="14"/>
      <c r="AG7" s="14"/>
      <c r="AH7" s="14"/>
      <c r="AI7" s="14"/>
      <c r="AJ7" s="14"/>
    </row>
    <row r="8" spans="1:36" s="61" customFormat="1" ht="14.1" customHeight="1">
      <c r="A8" s="28">
        <v>3</v>
      </c>
      <c r="B8" s="57" t="s">
        <v>243</v>
      </c>
      <c r="C8" s="29">
        <v>124047.269</v>
      </c>
      <c r="D8" s="23"/>
      <c r="E8" s="130">
        <v>3</v>
      </c>
      <c r="F8" s="87" t="s">
        <v>243</v>
      </c>
      <c r="G8" s="87">
        <v>16763692</v>
      </c>
      <c r="H8" s="401"/>
      <c r="I8" s="14"/>
      <c r="J8" s="14"/>
      <c r="K8" s="14"/>
      <c r="L8" s="14"/>
      <c r="M8" s="14"/>
      <c r="N8" s="14"/>
      <c r="O8" s="14"/>
      <c r="P8" s="14"/>
      <c r="Q8" s="14"/>
      <c r="R8" s="13"/>
      <c r="S8" s="14"/>
      <c r="T8" s="14"/>
      <c r="U8" s="14"/>
      <c r="V8" s="13"/>
      <c r="W8" s="14"/>
      <c r="X8" s="14"/>
      <c r="Y8" s="14"/>
      <c r="Z8" s="13"/>
      <c r="AA8" s="14"/>
      <c r="AB8" s="14"/>
      <c r="AC8" s="14"/>
      <c r="AD8" s="14"/>
      <c r="AE8" s="14"/>
      <c r="AF8" s="14"/>
      <c r="AG8" s="14"/>
      <c r="AH8" s="14"/>
      <c r="AI8" s="14"/>
      <c r="AJ8" s="14"/>
    </row>
    <row r="9" spans="1:36" s="61" customFormat="1" ht="14.1" customHeight="1">
      <c r="A9" s="103">
        <v>4</v>
      </c>
      <c r="B9" s="57" t="s">
        <v>308</v>
      </c>
      <c r="C9" s="29">
        <v>103114.572</v>
      </c>
      <c r="D9" s="23"/>
      <c r="E9" s="161">
        <v>4</v>
      </c>
      <c r="F9" s="87" t="s">
        <v>133</v>
      </c>
      <c r="G9" s="87">
        <v>16073789</v>
      </c>
      <c r="H9" s="401"/>
      <c r="I9" s="36"/>
      <c r="J9" s="36"/>
      <c r="K9" s="23"/>
      <c r="L9" s="36"/>
      <c r="M9"/>
      <c r="N9"/>
      <c r="O9"/>
      <c r="P9" s="14"/>
      <c r="Q9" s="14"/>
      <c r="R9" s="14"/>
      <c r="S9" s="14"/>
      <c r="T9" s="14"/>
      <c r="U9" s="14"/>
      <c r="V9" s="14"/>
      <c r="W9" s="14"/>
      <c r="X9" s="14"/>
      <c r="Y9" s="14"/>
      <c r="Z9" s="14"/>
      <c r="AA9" s="14"/>
      <c r="AB9" s="14"/>
      <c r="AC9" s="14"/>
      <c r="AD9" s="14"/>
      <c r="AE9" s="14"/>
      <c r="AF9" s="14"/>
      <c r="AG9" s="14"/>
      <c r="AH9" s="14"/>
      <c r="AI9" s="14"/>
      <c r="AJ9" s="14"/>
    </row>
    <row r="10" spans="1:36" s="61" customFormat="1" ht="14.1" customHeight="1">
      <c r="A10" s="103">
        <v>5</v>
      </c>
      <c r="B10" s="57" t="s">
        <v>225</v>
      </c>
      <c r="C10" s="29">
        <v>60052.701999999997</v>
      </c>
      <c r="D10" s="23"/>
      <c r="E10" s="161">
        <v>5</v>
      </c>
      <c r="F10" s="87" t="s">
        <v>223</v>
      </c>
      <c r="G10" s="87">
        <v>6087172</v>
      </c>
      <c r="H10" s="401"/>
      <c r="I10" s="36"/>
      <c r="J10" s="36"/>
      <c r="K10" s="23"/>
      <c r="L10" s="36"/>
      <c r="M10"/>
      <c r="N10"/>
      <c r="O10"/>
      <c r="P10" s="14"/>
      <c r="Q10" s="14"/>
      <c r="R10" s="14"/>
      <c r="S10" s="14"/>
      <c r="T10" s="14"/>
      <c r="U10" s="14"/>
      <c r="V10" s="14"/>
      <c r="W10" s="14"/>
      <c r="X10" s="14"/>
      <c r="Y10" s="14"/>
      <c r="Z10" s="14"/>
      <c r="AA10" s="14"/>
      <c r="AB10" s="14"/>
      <c r="AC10" s="14"/>
      <c r="AD10" s="14"/>
      <c r="AE10" s="14"/>
      <c r="AF10" s="14"/>
      <c r="AG10" s="14"/>
      <c r="AH10" s="14"/>
      <c r="AI10" s="14"/>
      <c r="AJ10" s="14"/>
    </row>
    <row r="11" spans="1:36" s="61" customFormat="1" ht="14.1" customHeight="1">
      <c r="A11" s="103">
        <v>6</v>
      </c>
      <c r="B11" s="57" t="s">
        <v>135</v>
      </c>
      <c r="C11" s="29">
        <v>55672.83</v>
      </c>
      <c r="D11" s="23"/>
      <c r="E11" s="161">
        <v>6</v>
      </c>
      <c r="F11" s="87" t="s">
        <v>308</v>
      </c>
      <c r="G11" s="87">
        <v>6048612</v>
      </c>
      <c r="H11" s="401"/>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row>
    <row r="12" spans="1:36" s="61" customFormat="1" ht="14.1" customHeight="1">
      <c r="A12" s="103">
        <v>7</v>
      </c>
      <c r="B12" s="57" t="s">
        <v>133</v>
      </c>
      <c r="C12" s="29">
        <v>50838.721000000005</v>
      </c>
      <c r="D12" s="23"/>
      <c r="E12" s="161">
        <v>7</v>
      </c>
      <c r="F12" s="87" t="s">
        <v>384</v>
      </c>
      <c r="G12" s="87">
        <v>5827522</v>
      </c>
      <c r="H12" s="401"/>
      <c r="I12"/>
      <c r="J12"/>
      <c r="K12"/>
      <c r="L12"/>
      <c r="M12"/>
      <c r="N12"/>
      <c r="O12"/>
      <c r="P12"/>
      <c r="Q12"/>
      <c r="R12"/>
      <c r="S12"/>
      <c r="T12"/>
      <c r="U12"/>
      <c r="V12"/>
      <c r="W12"/>
      <c r="X12"/>
      <c r="Y12"/>
      <c r="Z12"/>
      <c r="AA12"/>
      <c r="AB12"/>
      <c r="AC12"/>
      <c r="AD12"/>
      <c r="AE12"/>
      <c r="AF12"/>
      <c r="AG12"/>
      <c r="AH12"/>
      <c r="AI12"/>
      <c r="AJ12"/>
    </row>
    <row r="13" spans="1:36" s="61" customFormat="1" ht="14.1" customHeight="1">
      <c r="A13" s="103">
        <v>8</v>
      </c>
      <c r="B13" s="57" t="s">
        <v>384</v>
      </c>
      <c r="C13" s="29">
        <v>49663.239000000001</v>
      </c>
      <c r="D13" s="23"/>
      <c r="E13" s="161">
        <v>8</v>
      </c>
      <c r="F13" s="87" t="s">
        <v>136</v>
      </c>
      <c r="G13" s="87">
        <v>5203989</v>
      </c>
      <c r="H13" s="401"/>
      <c r="I13" s="6"/>
      <c r="J13" s="6"/>
      <c r="K13" s="6"/>
      <c r="L13" s="6"/>
      <c r="M13" s="6"/>
      <c r="N13"/>
      <c r="O13"/>
      <c r="P13"/>
      <c r="Q13"/>
      <c r="R13"/>
      <c r="S13"/>
      <c r="T13"/>
      <c r="U13"/>
      <c r="V13"/>
      <c r="W13"/>
      <c r="X13"/>
      <c r="Y13"/>
      <c r="Z13"/>
      <c r="AA13"/>
      <c r="AB13"/>
      <c r="AC13"/>
      <c r="AD13"/>
      <c r="AE13"/>
      <c r="AF13"/>
      <c r="AG13"/>
      <c r="AH13"/>
      <c r="AI13"/>
      <c r="AJ13"/>
    </row>
    <row r="14" spans="1:36" s="61" customFormat="1" ht="14.1" customHeight="1">
      <c r="A14" s="103">
        <v>9</v>
      </c>
      <c r="B14" s="57" t="s">
        <v>224</v>
      </c>
      <c r="C14" s="29">
        <v>47396.963000000003</v>
      </c>
      <c r="D14" s="23"/>
      <c r="E14" s="161">
        <v>9</v>
      </c>
      <c r="F14" s="87" t="s">
        <v>132</v>
      </c>
      <c r="G14" s="87">
        <v>4653771</v>
      </c>
      <c r="H14" s="401"/>
      <c r="I14"/>
      <c r="J14"/>
      <c r="K14"/>
      <c r="L14"/>
      <c r="M14"/>
      <c r="N14"/>
      <c r="O14"/>
      <c r="P14"/>
      <c r="Q14"/>
      <c r="R14"/>
      <c r="S14"/>
      <c r="T14"/>
      <c r="U14"/>
      <c r="V14"/>
      <c r="W14"/>
      <c r="X14"/>
      <c r="Y14"/>
      <c r="Z14"/>
      <c r="AA14"/>
      <c r="AB14"/>
      <c r="AC14"/>
      <c r="AD14"/>
      <c r="AE14"/>
      <c r="AF14"/>
      <c r="AG14"/>
      <c r="AH14"/>
      <c r="AI14"/>
      <c r="AJ14"/>
    </row>
    <row r="15" spans="1:36" s="61" customFormat="1" ht="14.1" customHeight="1">
      <c r="A15" s="103">
        <v>10</v>
      </c>
      <c r="B15" s="57" t="s">
        <v>223</v>
      </c>
      <c r="C15" s="29">
        <v>47248.451000000001</v>
      </c>
      <c r="D15" s="23"/>
      <c r="E15" s="161">
        <v>10</v>
      </c>
      <c r="F15" s="87" t="s">
        <v>79</v>
      </c>
      <c r="G15" s="87">
        <v>4190711</v>
      </c>
      <c r="H15" s="401"/>
      <c r="I15"/>
      <c r="J15"/>
      <c r="K15"/>
      <c r="L15"/>
      <c r="M15"/>
      <c r="N15"/>
      <c r="O15"/>
      <c r="P15"/>
      <c r="Q15"/>
      <c r="R15"/>
      <c r="S15"/>
      <c r="T15"/>
      <c r="U15"/>
      <c r="V15"/>
      <c r="W15"/>
      <c r="X15"/>
      <c r="Y15"/>
      <c r="Z15"/>
      <c r="AA15"/>
      <c r="AB15"/>
      <c r="AC15"/>
      <c r="AD15"/>
      <c r="AE15"/>
      <c r="AF15"/>
      <c r="AG15"/>
      <c r="AH15"/>
      <c r="AI15"/>
      <c r="AJ15"/>
    </row>
    <row r="16" spans="1:36" s="61" customFormat="1" ht="14.1" customHeight="1">
      <c r="A16" s="103">
        <v>11</v>
      </c>
      <c r="B16" s="57" t="s">
        <v>132</v>
      </c>
      <c r="C16" s="29">
        <v>22138.767</v>
      </c>
      <c r="D16" s="23"/>
      <c r="E16" s="161">
        <v>11</v>
      </c>
      <c r="F16" s="87" t="s">
        <v>135</v>
      </c>
      <c r="G16" s="87">
        <v>4140627</v>
      </c>
      <c r="H16" s="401"/>
      <c r="I16"/>
      <c r="J16"/>
      <c r="K16"/>
      <c r="L16"/>
      <c r="M16"/>
      <c r="N16"/>
      <c r="O16"/>
      <c r="P16"/>
      <c r="Q16"/>
      <c r="R16"/>
      <c r="S16"/>
      <c r="T16"/>
      <c r="U16"/>
      <c r="V16"/>
      <c r="W16"/>
      <c r="X16"/>
      <c r="Y16"/>
      <c r="Z16"/>
      <c r="AA16"/>
      <c r="AB16"/>
      <c r="AC16"/>
      <c r="AD16"/>
      <c r="AE16"/>
      <c r="AF16"/>
      <c r="AG16"/>
      <c r="AH16"/>
      <c r="AI16"/>
      <c r="AJ16"/>
    </row>
    <row r="17" spans="1:36" s="61" customFormat="1" ht="14.1" customHeight="1">
      <c r="A17" s="103">
        <v>12</v>
      </c>
      <c r="B17" s="57" t="s">
        <v>136</v>
      </c>
      <c r="C17" s="29">
        <v>13860.95</v>
      </c>
      <c r="D17" s="23"/>
      <c r="E17" s="161">
        <v>12</v>
      </c>
      <c r="F17" s="87" t="s">
        <v>224</v>
      </c>
      <c r="G17" s="87">
        <v>3272456</v>
      </c>
      <c r="H17" s="401"/>
      <c r="I17"/>
      <c r="J17"/>
      <c r="K17"/>
      <c r="L17"/>
      <c r="M17"/>
      <c r="N17"/>
      <c r="O17"/>
      <c r="P17"/>
      <c r="Q17"/>
      <c r="R17"/>
      <c r="S17"/>
      <c r="T17"/>
      <c r="U17"/>
      <c r="V17"/>
      <c r="W17"/>
      <c r="X17"/>
      <c r="Y17"/>
      <c r="Z17"/>
      <c r="AA17"/>
      <c r="AB17"/>
      <c r="AC17"/>
      <c r="AD17"/>
      <c r="AE17"/>
      <c r="AF17"/>
      <c r="AG17"/>
      <c r="AH17"/>
      <c r="AI17"/>
      <c r="AJ17"/>
    </row>
    <row r="18" spans="1:36" s="61" customFormat="1" ht="14.1" customHeight="1">
      <c r="A18" s="103">
        <v>13</v>
      </c>
      <c r="B18" s="57" t="s">
        <v>227</v>
      </c>
      <c r="C18" s="29">
        <v>9099.976999999999</v>
      </c>
      <c r="D18" s="23"/>
      <c r="E18" s="161">
        <v>13</v>
      </c>
      <c r="F18" s="87" t="s">
        <v>237</v>
      </c>
      <c r="G18" s="87">
        <v>2931420</v>
      </c>
      <c r="H18" s="401"/>
      <c r="I18"/>
      <c r="J18"/>
      <c r="K18"/>
      <c r="L18"/>
      <c r="M18"/>
      <c r="N18"/>
      <c r="O18"/>
      <c r="P18"/>
      <c r="Q18"/>
      <c r="R18"/>
      <c r="S18"/>
      <c r="T18"/>
      <c r="U18"/>
      <c r="V18"/>
      <c r="W18"/>
      <c r="X18"/>
      <c r="Y18"/>
      <c r="Z18"/>
      <c r="AA18"/>
      <c r="AB18"/>
      <c r="AC18"/>
      <c r="AD18"/>
      <c r="AE18"/>
      <c r="AF18"/>
      <c r="AG18"/>
      <c r="AH18"/>
      <c r="AI18"/>
      <c r="AJ18"/>
    </row>
    <row r="19" spans="1:36" s="61" customFormat="1" ht="14.1" customHeight="1">
      <c r="A19" s="103">
        <v>14</v>
      </c>
      <c r="B19" s="57" t="s">
        <v>222</v>
      </c>
      <c r="C19" s="29">
        <v>8501.89</v>
      </c>
      <c r="D19" s="23"/>
      <c r="E19" s="161">
        <v>14</v>
      </c>
      <c r="F19" s="87" t="s">
        <v>386</v>
      </c>
      <c r="G19" s="87">
        <v>2798363</v>
      </c>
      <c r="H19" s="401"/>
      <c r="I19"/>
      <c r="J19"/>
      <c r="K19"/>
      <c r="L19"/>
      <c r="M19"/>
      <c r="N19"/>
      <c r="O19"/>
      <c r="P19"/>
      <c r="Q19"/>
      <c r="R19"/>
      <c r="S19"/>
      <c r="T19"/>
      <c r="U19"/>
      <c r="V19"/>
      <c r="W19"/>
      <c r="X19"/>
      <c r="Y19"/>
      <c r="Z19"/>
      <c r="AA19"/>
      <c r="AB19"/>
      <c r="AC19"/>
      <c r="AD19"/>
      <c r="AE19"/>
      <c r="AF19"/>
      <c r="AG19"/>
      <c r="AH19"/>
      <c r="AI19"/>
      <c r="AJ19"/>
    </row>
    <row r="20" spans="1:36" s="61" customFormat="1" ht="14.1" customHeight="1">
      <c r="A20" s="103">
        <v>15</v>
      </c>
      <c r="B20" s="57" t="s">
        <v>134</v>
      </c>
      <c r="C20" s="29">
        <v>7423.9930000000004</v>
      </c>
      <c r="D20" s="23"/>
      <c r="E20" s="161">
        <v>15</v>
      </c>
      <c r="F20" s="87" t="s">
        <v>385</v>
      </c>
      <c r="G20" s="87">
        <v>2700752</v>
      </c>
      <c r="H20" s="401"/>
      <c r="I20"/>
      <c r="J20"/>
      <c r="K20"/>
      <c r="L20"/>
      <c r="M20"/>
      <c r="N20"/>
      <c r="O20"/>
      <c r="P20"/>
      <c r="Q20"/>
      <c r="R20"/>
      <c r="S20"/>
      <c r="T20"/>
      <c r="U20"/>
      <c r="V20"/>
      <c r="W20"/>
      <c r="X20"/>
      <c r="Y20"/>
      <c r="Z20"/>
      <c r="AA20"/>
      <c r="AB20"/>
      <c r="AC20"/>
      <c r="AD20"/>
      <c r="AE20"/>
      <c r="AF20"/>
      <c r="AG20"/>
      <c r="AH20"/>
      <c r="AI20"/>
      <c r="AJ20"/>
    </row>
    <row r="21" spans="1:36" s="61" customFormat="1" ht="14.1" customHeight="1">
      <c r="A21" s="103">
        <v>16</v>
      </c>
      <c r="B21" s="57" t="s">
        <v>385</v>
      </c>
      <c r="C21" s="29">
        <v>7351.7460000000001</v>
      </c>
      <c r="D21" s="23"/>
      <c r="E21" s="161">
        <v>16</v>
      </c>
      <c r="F21" s="87" t="s">
        <v>134</v>
      </c>
      <c r="G21" s="87">
        <v>2391585</v>
      </c>
      <c r="H21" s="401"/>
      <c r="I21"/>
      <c r="J21"/>
      <c r="K21"/>
      <c r="L21"/>
      <c r="M21"/>
      <c r="N21"/>
      <c r="O21"/>
      <c r="P21"/>
      <c r="Q21"/>
      <c r="R21"/>
      <c r="S21"/>
      <c r="T21"/>
      <c r="U21"/>
      <c r="V21"/>
      <c r="W21"/>
      <c r="X21"/>
      <c r="Y21"/>
      <c r="Z21"/>
      <c r="AA21"/>
      <c r="AB21"/>
      <c r="AC21"/>
      <c r="AD21"/>
      <c r="AE21"/>
      <c r="AF21"/>
      <c r="AG21"/>
      <c r="AH21"/>
      <c r="AI21"/>
      <c r="AJ21"/>
    </row>
    <row r="22" spans="1:36" s="61" customFormat="1" ht="14.1" customHeight="1">
      <c r="A22" s="103">
        <v>17</v>
      </c>
      <c r="B22" s="57" t="s">
        <v>79</v>
      </c>
      <c r="C22" s="29">
        <v>7143.6229999999996</v>
      </c>
      <c r="D22" s="23"/>
      <c r="E22" s="161">
        <v>17</v>
      </c>
      <c r="F22" s="87" t="s">
        <v>225</v>
      </c>
      <c r="G22" s="87">
        <v>2029192</v>
      </c>
      <c r="H22" s="401"/>
      <c r="I22"/>
      <c r="J22"/>
      <c r="K22"/>
      <c r="L22"/>
      <c r="M22"/>
      <c r="N22"/>
      <c r="O22"/>
      <c r="P22"/>
      <c r="Q22"/>
      <c r="R22"/>
      <c r="S22"/>
      <c r="T22"/>
      <c r="U22"/>
      <c r="V22"/>
      <c r="W22"/>
      <c r="X22"/>
      <c r="Y22"/>
      <c r="Z22"/>
      <c r="AA22"/>
      <c r="AB22"/>
      <c r="AC22"/>
      <c r="AD22"/>
      <c r="AE22"/>
      <c r="AF22"/>
      <c r="AG22"/>
      <c r="AH22"/>
      <c r="AI22"/>
      <c r="AJ22"/>
    </row>
    <row r="23" spans="1:36" s="61" customFormat="1" ht="14.1" customHeight="1">
      <c r="A23" s="103">
        <v>18</v>
      </c>
      <c r="B23" s="57" t="s">
        <v>78</v>
      </c>
      <c r="C23" s="29">
        <v>6428.6790000000001</v>
      </c>
      <c r="D23" s="23"/>
      <c r="E23" s="161">
        <v>18</v>
      </c>
      <c r="F23" s="87" t="s">
        <v>78</v>
      </c>
      <c r="G23" s="87">
        <v>1728399</v>
      </c>
      <c r="H23" s="401"/>
      <c r="I23"/>
      <c r="J23"/>
      <c r="K23"/>
      <c r="L23"/>
      <c r="M23"/>
      <c r="N23"/>
      <c r="O23"/>
      <c r="P23"/>
      <c r="Q23"/>
      <c r="R23"/>
      <c r="S23"/>
      <c r="T23"/>
      <c r="U23"/>
      <c r="V23"/>
      <c r="W23"/>
      <c r="X23"/>
      <c r="Y23"/>
      <c r="Z23"/>
      <c r="AA23"/>
      <c r="AB23"/>
      <c r="AC23"/>
      <c r="AD23"/>
      <c r="AE23"/>
      <c r="AF23"/>
      <c r="AG23"/>
      <c r="AH23"/>
      <c r="AI23"/>
      <c r="AJ23"/>
    </row>
    <row r="24" spans="1:36" s="61" customFormat="1" ht="14.1" customHeight="1">
      <c r="A24" s="103">
        <v>19</v>
      </c>
      <c r="B24" s="57" t="s">
        <v>137</v>
      </c>
      <c r="C24" s="29">
        <v>4877.9610000000002</v>
      </c>
      <c r="D24" s="23"/>
      <c r="E24" s="161">
        <v>19</v>
      </c>
      <c r="F24" s="87" t="s">
        <v>222</v>
      </c>
      <c r="G24" s="87">
        <v>1711704</v>
      </c>
      <c r="H24" s="401"/>
      <c r="I24"/>
      <c r="J24"/>
      <c r="K24"/>
      <c r="L24"/>
      <c r="M24"/>
      <c r="N24"/>
      <c r="O24"/>
      <c r="P24"/>
      <c r="Q24"/>
      <c r="R24"/>
      <c r="S24"/>
      <c r="T24"/>
      <c r="U24"/>
      <c r="V24"/>
      <c r="W24"/>
      <c r="X24"/>
      <c r="Y24"/>
      <c r="Z24"/>
      <c r="AA24"/>
      <c r="AB24"/>
      <c r="AC24"/>
      <c r="AD24"/>
      <c r="AE24"/>
      <c r="AF24"/>
      <c r="AG24"/>
      <c r="AH24"/>
      <c r="AI24"/>
      <c r="AJ24"/>
    </row>
    <row r="25" spans="1:36" s="61" customFormat="1" ht="14.1" customHeight="1">
      <c r="A25" s="103">
        <v>20</v>
      </c>
      <c r="B25" s="2" t="s">
        <v>236</v>
      </c>
      <c r="C25" s="2">
        <v>4868.1350000000002</v>
      </c>
      <c r="D25" s="23"/>
      <c r="E25" s="161">
        <v>20</v>
      </c>
      <c r="F25" s="146" t="s">
        <v>528</v>
      </c>
      <c r="G25" s="9">
        <v>1384511</v>
      </c>
      <c r="H25" s="401"/>
      <c r="I25"/>
      <c r="J25"/>
      <c r="K25"/>
      <c r="L25"/>
      <c r="M25"/>
      <c r="N25"/>
      <c r="O25"/>
      <c r="P25"/>
      <c r="Q25"/>
      <c r="R25"/>
      <c r="S25"/>
      <c r="T25"/>
      <c r="U25"/>
      <c r="V25"/>
      <c r="W25"/>
      <c r="X25"/>
      <c r="Y25"/>
      <c r="Z25"/>
      <c r="AA25"/>
      <c r="AB25"/>
      <c r="AC25"/>
      <c r="AD25"/>
      <c r="AE25"/>
      <c r="AF25"/>
      <c r="AG25"/>
      <c r="AH25"/>
      <c r="AI25"/>
      <c r="AJ25"/>
    </row>
    <row r="26" spans="1:36" s="61" customFormat="1" ht="14.1" customHeight="1">
      <c r="A26"/>
      <c r="D26"/>
      <c r="E26"/>
      <c r="F26"/>
      <c r="G26"/>
      <c r="H26"/>
      <c r="I26"/>
      <c r="J26"/>
      <c r="K26"/>
      <c r="L26"/>
      <c r="M26"/>
      <c r="N26"/>
      <c r="O26"/>
      <c r="P26"/>
      <c r="Q26"/>
      <c r="R26"/>
      <c r="S26"/>
      <c r="T26"/>
      <c r="U26"/>
      <c r="V26"/>
      <c r="W26"/>
      <c r="X26"/>
      <c r="Y26"/>
      <c r="Z26"/>
      <c r="AA26"/>
      <c r="AB26"/>
      <c r="AC26"/>
      <c r="AD26"/>
      <c r="AE26"/>
      <c r="AF26"/>
      <c r="AG26"/>
      <c r="AH26"/>
      <c r="AI26"/>
      <c r="AJ26"/>
    </row>
    <row r="27" spans="1:36" s="61" customFormat="1" ht="14.1" customHeight="1">
      <c r="A27" s="104"/>
      <c r="B27" s="396" t="s">
        <v>485</v>
      </c>
      <c r="C27" s="29">
        <v>143519.4</v>
      </c>
      <c r="D27"/>
      <c r="E27"/>
      <c r="F27" s="396" t="s">
        <v>485</v>
      </c>
      <c r="G27" s="87">
        <v>16127403</v>
      </c>
      <c r="H27"/>
      <c r="I27" s="451"/>
      <c r="J27"/>
      <c r="K27"/>
      <c r="L27"/>
      <c r="M27"/>
      <c r="N27"/>
      <c r="O27"/>
      <c r="P27"/>
      <c r="Q27"/>
      <c r="R27"/>
      <c r="S27"/>
      <c r="T27"/>
      <c r="U27"/>
      <c r="V27"/>
      <c r="W27"/>
      <c r="X27"/>
      <c r="Y27"/>
      <c r="Z27"/>
      <c r="AA27"/>
      <c r="AB27"/>
      <c r="AC27"/>
      <c r="AD27"/>
      <c r="AE27"/>
      <c r="AF27"/>
      <c r="AG27"/>
      <c r="AH27"/>
      <c r="AI27"/>
      <c r="AJ27"/>
    </row>
    <row r="28" spans="1:36" s="61" customFormat="1" ht="14.25">
      <c r="B28" s="506" t="s">
        <v>486</v>
      </c>
      <c r="C28" s="507"/>
      <c r="D28" s="507"/>
      <c r="E28"/>
      <c r="F28"/>
      <c r="G28"/>
      <c r="H28"/>
      <c r="I28"/>
      <c r="J28"/>
      <c r="K28"/>
      <c r="L28"/>
      <c r="M28"/>
      <c r="N28"/>
      <c r="O28"/>
      <c r="P28"/>
      <c r="Q28"/>
      <c r="R28"/>
      <c r="S28"/>
      <c r="T28"/>
      <c r="U28"/>
      <c r="V28"/>
      <c r="W28"/>
      <c r="X28"/>
      <c r="Y28"/>
      <c r="Z28"/>
      <c r="AA28"/>
      <c r="AB28"/>
      <c r="AC28"/>
      <c r="AD28"/>
      <c r="AE28"/>
      <c r="AF28"/>
      <c r="AG28"/>
    </row>
    <row r="29" spans="1:36" ht="27.95" customHeight="1">
      <c r="B29" s="167" t="s">
        <v>340</v>
      </c>
    </row>
    <row r="30" spans="1:36" ht="27.95" customHeight="1">
      <c r="B30" s="166" t="s">
        <v>345</v>
      </c>
    </row>
  </sheetData>
  <mergeCells count="4">
    <mergeCell ref="A1:D1"/>
    <mergeCell ref="A4:C4"/>
    <mergeCell ref="E4:G4"/>
    <mergeCell ref="B28:D28"/>
  </mergeCells>
  <phoneticPr fontId="2" type="noConversion"/>
  <printOptions horizontalCentered="1"/>
  <pageMargins left="0.25" right="0.25" top="1" bottom="1" header="0.5" footer="0.5"/>
  <pageSetup scale="85" orientation="landscape" r:id="rId1"/>
  <headerFooter alignWithMargins="0">
    <oddHeader>&amp;R&amp;F
&amp;A</oddHeader>
    <oddFooter xml:space="preserve">&amp;RDecember 2009
</oddFooter>
  </headerFooter>
</worksheet>
</file>

<file path=xl/worksheets/sheet11.xml><?xml version="1.0" encoding="utf-8"?>
<worksheet xmlns="http://schemas.openxmlformats.org/spreadsheetml/2006/main" xmlns:r="http://schemas.openxmlformats.org/officeDocument/2006/relationships">
  <sheetPr codeName="Sheet11"/>
  <dimension ref="A3:AA31"/>
  <sheetViews>
    <sheetView workbookViewId="0">
      <selection activeCell="B19" sqref="B19:E29"/>
    </sheetView>
  </sheetViews>
  <sheetFormatPr defaultColWidth="11.42578125" defaultRowHeight="12.75"/>
  <cols>
    <col min="2" max="2" width="19.85546875" customWidth="1"/>
    <col min="3" max="3" width="64.5703125" customWidth="1"/>
    <col min="5" max="5" width="10.85546875" style="6" customWidth="1"/>
    <col min="6" max="6" width="11.42578125" style="6"/>
  </cols>
  <sheetData>
    <row r="3" spans="1:6" s="61" customFormat="1" ht="15.95" customHeight="1">
      <c r="A3" s="508" t="s">
        <v>341</v>
      </c>
      <c r="B3" s="508"/>
      <c r="C3" s="508"/>
      <c r="D3" s="508"/>
      <c r="E3" s="508"/>
      <c r="F3" s="452"/>
    </row>
    <row r="4" spans="1:6" s="61" customFormat="1" ht="15.95" customHeight="1">
      <c r="A4" s="147"/>
      <c r="B4" s="43" t="s">
        <v>6</v>
      </c>
      <c r="C4" s="43" t="s">
        <v>335</v>
      </c>
      <c r="D4" s="105" t="s">
        <v>354</v>
      </c>
      <c r="E4" s="159" t="s">
        <v>397</v>
      </c>
      <c r="F4" s="452"/>
    </row>
    <row r="5" spans="1:6" s="61" customFormat="1" ht="14.1" customHeight="1">
      <c r="A5" s="28">
        <v>1</v>
      </c>
      <c r="B5" s="147" t="s">
        <v>9</v>
      </c>
      <c r="C5" s="112" t="s">
        <v>356</v>
      </c>
      <c r="D5" s="165">
        <v>196138.50671450901</v>
      </c>
      <c r="E5" s="164">
        <v>4372203</v>
      </c>
      <c r="F5" s="452"/>
    </row>
    <row r="6" spans="1:6" s="61" customFormat="1" ht="14.1" customHeight="1">
      <c r="A6" s="28">
        <v>2</v>
      </c>
      <c r="B6" s="147" t="s">
        <v>8</v>
      </c>
      <c r="C6" s="57" t="s">
        <v>355</v>
      </c>
      <c r="D6" s="165">
        <v>165646.09640620899</v>
      </c>
      <c r="E6" s="164">
        <v>2737878</v>
      </c>
      <c r="F6" s="452"/>
    </row>
    <row r="7" spans="1:6" s="61" customFormat="1" ht="14.1" customHeight="1">
      <c r="A7" s="28">
        <v>3</v>
      </c>
      <c r="B7" s="147" t="s">
        <v>12</v>
      </c>
      <c r="C7" s="112" t="s">
        <v>360</v>
      </c>
      <c r="D7" s="165">
        <v>129571.25678486252</v>
      </c>
      <c r="E7" s="164">
        <v>1503596</v>
      </c>
      <c r="F7" s="452"/>
    </row>
    <row r="8" spans="1:6" s="61" customFormat="1" ht="14.1" customHeight="1">
      <c r="A8" s="103">
        <v>4</v>
      </c>
      <c r="B8" s="147" t="s">
        <v>387</v>
      </c>
      <c r="C8" s="93" t="s">
        <v>522</v>
      </c>
      <c r="D8" s="165">
        <v>92427.596859924321</v>
      </c>
      <c r="E8" s="164">
        <v>1016617</v>
      </c>
      <c r="F8" s="452"/>
    </row>
    <row r="9" spans="1:6" s="61" customFormat="1" ht="14.1" customHeight="1">
      <c r="A9" s="103">
        <v>5</v>
      </c>
      <c r="B9" s="147" t="s">
        <v>56</v>
      </c>
      <c r="C9" s="112" t="s">
        <v>389</v>
      </c>
      <c r="D9" s="165">
        <v>76964.519948573114</v>
      </c>
      <c r="E9" s="164">
        <v>1271568</v>
      </c>
      <c r="F9" s="452"/>
    </row>
    <row r="10" spans="1:6" s="61" customFormat="1" ht="14.1" customHeight="1">
      <c r="A10" s="103">
        <v>6</v>
      </c>
      <c r="B10" s="147" t="s">
        <v>11</v>
      </c>
      <c r="C10" s="112" t="s">
        <v>359</v>
      </c>
      <c r="D10" s="165">
        <v>76299.10751076031</v>
      </c>
      <c r="E10" s="164">
        <v>519740</v>
      </c>
      <c r="F10" s="452"/>
    </row>
    <row r="11" spans="1:6" s="61" customFormat="1" ht="14.1" customHeight="1">
      <c r="A11" s="103">
        <v>7</v>
      </c>
      <c r="B11" s="147" t="s">
        <v>58</v>
      </c>
      <c r="C11" s="112" t="s">
        <v>358</v>
      </c>
      <c r="D11" s="165">
        <v>73541.154313241001</v>
      </c>
      <c r="E11" s="164">
        <v>5151841</v>
      </c>
      <c r="F11" s="452"/>
    </row>
    <row r="12" spans="1:6" s="61" customFormat="1" ht="14.1" customHeight="1">
      <c r="A12" s="103">
        <v>8</v>
      </c>
      <c r="B12" s="147" t="s">
        <v>390</v>
      </c>
      <c r="C12" s="112" t="s">
        <v>347</v>
      </c>
      <c r="D12" s="165">
        <v>70913.812312762268</v>
      </c>
      <c r="E12" s="164">
        <v>776452</v>
      </c>
      <c r="F12" s="452"/>
    </row>
    <row r="13" spans="1:6" s="61" customFormat="1" ht="14.1" customHeight="1">
      <c r="A13" s="103">
        <v>9</v>
      </c>
      <c r="B13" s="147" t="s">
        <v>14</v>
      </c>
      <c r="C13" s="112" t="s">
        <v>331</v>
      </c>
      <c r="D13" s="165">
        <v>70032.217793548582</v>
      </c>
      <c r="E13" s="164">
        <v>2794966</v>
      </c>
      <c r="F13" s="452"/>
    </row>
    <row r="14" spans="1:6" s="61" customFormat="1" ht="14.1" customHeight="1">
      <c r="A14" s="103">
        <v>10</v>
      </c>
      <c r="B14" s="147" t="s">
        <v>10</v>
      </c>
      <c r="C14" s="163" t="s">
        <v>357</v>
      </c>
      <c r="D14" s="165">
        <v>68932.640539668078</v>
      </c>
      <c r="E14" s="164">
        <v>502744</v>
      </c>
      <c r="F14" s="452"/>
    </row>
    <row r="16" spans="1:6">
      <c r="C16" s="167" t="s">
        <v>340</v>
      </c>
    </row>
    <row r="18" spans="1:27" ht="15">
      <c r="A18" s="508" t="s">
        <v>342</v>
      </c>
      <c r="B18" s="508"/>
      <c r="C18" s="508"/>
      <c r="D18" s="508"/>
      <c r="E18" s="508"/>
    </row>
    <row r="19" spans="1:27" s="61" customFormat="1" ht="14.1" customHeight="1">
      <c r="A19" s="147"/>
      <c r="B19" s="43" t="s">
        <v>174</v>
      </c>
      <c r="C19" s="105" t="s">
        <v>335</v>
      </c>
      <c r="D19" s="43" t="s">
        <v>397</v>
      </c>
      <c r="E19" s="159" t="s">
        <v>7</v>
      </c>
      <c r="F19" s="6"/>
      <c r="G19"/>
      <c r="H19"/>
      <c r="I19"/>
      <c r="J19"/>
      <c r="K19"/>
      <c r="L19"/>
      <c r="M19"/>
      <c r="N19"/>
      <c r="O19"/>
      <c r="P19"/>
      <c r="Q19"/>
      <c r="R19"/>
      <c r="S19"/>
      <c r="T19"/>
      <c r="U19"/>
      <c r="V19"/>
      <c r="W19"/>
      <c r="X19"/>
      <c r="Y19"/>
      <c r="Z19"/>
      <c r="AA19"/>
    </row>
    <row r="20" spans="1:27" s="61" customFormat="1" ht="14.1" customHeight="1">
      <c r="A20" s="28">
        <v>1</v>
      </c>
      <c r="B20" s="2" t="s">
        <v>391</v>
      </c>
      <c r="C20" s="89" t="s">
        <v>392</v>
      </c>
      <c r="D20" s="9">
        <v>8563521</v>
      </c>
      <c r="E20" s="3">
        <v>2467.6549080848695</v>
      </c>
      <c r="F20" s="6"/>
      <c r="G20"/>
      <c r="H20"/>
      <c r="I20"/>
      <c r="J20"/>
      <c r="K20"/>
      <c r="L20"/>
      <c r="M20"/>
      <c r="N20"/>
      <c r="O20"/>
      <c r="P20"/>
      <c r="Q20"/>
      <c r="R20"/>
      <c r="S20"/>
      <c r="T20"/>
      <c r="U20"/>
      <c r="V20"/>
      <c r="W20"/>
      <c r="X20"/>
      <c r="Y20"/>
      <c r="Z20"/>
      <c r="AA20"/>
    </row>
    <row r="21" spans="1:27" s="61" customFormat="1" ht="14.1" customHeight="1">
      <c r="A21" s="28">
        <v>2</v>
      </c>
      <c r="B21" s="2" t="s">
        <v>38</v>
      </c>
      <c r="C21" s="89" t="s">
        <v>315</v>
      </c>
      <c r="D21" s="9">
        <v>8045425</v>
      </c>
      <c r="E21" s="3">
        <v>8537.7468915195459</v>
      </c>
      <c r="F21" s="6"/>
      <c r="G21"/>
      <c r="H21"/>
      <c r="I21"/>
      <c r="J21"/>
      <c r="K21"/>
      <c r="L21"/>
      <c r="M21"/>
      <c r="N21"/>
      <c r="O21"/>
      <c r="P21"/>
      <c r="Q21"/>
      <c r="R21"/>
      <c r="S21"/>
      <c r="T21"/>
      <c r="U21"/>
      <c r="V21"/>
      <c r="W21"/>
      <c r="X21"/>
      <c r="Y21"/>
      <c r="Z21"/>
      <c r="AA21"/>
    </row>
    <row r="22" spans="1:27" s="61" customFormat="1" ht="14.1" customHeight="1">
      <c r="A22" s="28">
        <v>3</v>
      </c>
      <c r="B22" s="2" t="s">
        <v>39</v>
      </c>
      <c r="C22" s="89" t="s">
        <v>320</v>
      </c>
      <c r="D22" s="9">
        <v>7218381</v>
      </c>
      <c r="E22" s="3">
        <v>1582.0043485774993</v>
      </c>
      <c r="F22" s="6"/>
      <c r="G22"/>
      <c r="H22"/>
      <c r="I22"/>
      <c r="J22"/>
      <c r="K22"/>
      <c r="L22"/>
      <c r="M22"/>
      <c r="N22"/>
      <c r="O22"/>
      <c r="P22"/>
      <c r="Q22"/>
      <c r="R22"/>
      <c r="S22"/>
      <c r="T22"/>
      <c r="U22"/>
      <c r="V22"/>
      <c r="W22"/>
      <c r="X22"/>
      <c r="Y22"/>
      <c r="Z22"/>
      <c r="AA22"/>
    </row>
    <row r="23" spans="1:27" s="61" customFormat="1" ht="14.1" customHeight="1">
      <c r="A23" s="103">
        <v>4</v>
      </c>
      <c r="B23" s="2" t="s">
        <v>40</v>
      </c>
      <c r="C23" s="89" t="s">
        <v>338</v>
      </c>
      <c r="D23" s="9">
        <v>6340602</v>
      </c>
      <c r="E23" s="3">
        <v>1415.799168732643</v>
      </c>
      <c r="F23" s="6"/>
      <c r="G23"/>
      <c r="H23"/>
      <c r="I23"/>
      <c r="J23"/>
      <c r="K23"/>
      <c r="L23"/>
      <c r="M23"/>
      <c r="N23"/>
      <c r="O23"/>
      <c r="P23"/>
      <c r="Q23"/>
      <c r="R23"/>
      <c r="S23"/>
      <c r="T23"/>
      <c r="U23"/>
      <c r="V23"/>
      <c r="W23"/>
      <c r="X23"/>
      <c r="Y23"/>
      <c r="Z23"/>
      <c r="AA23"/>
    </row>
    <row r="24" spans="1:27" s="61" customFormat="1" ht="14.1" customHeight="1">
      <c r="A24" s="103">
        <v>5</v>
      </c>
      <c r="B24" s="2" t="s">
        <v>20</v>
      </c>
      <c r="C24" s="89" t="s">
        <v>321</v>
      </c>
      <c r="D24" s="9">
        <v>6246276</v>
      </c>
      <c r="E24" s="3">
        <v>7757.075707175255</v>
      </c>
      <c r="F24" s="6"/>
      <c r="G24"/>
      <c r="H24"/>
      <c r="I24"/>
      <c r="J24"/>
      <c r="K24"/>
      <c r="L24"/>
      <c r="M24"/>
      <c r="N24"/>
      <c r="O24"/>
      <c r="P24"/>
      <c r="Q24"/>
      <c r="R24"/>
      <c r="S24"/>
      <c r="T24"/>
      <c r="U24"/>
      <c r="V24"/>
      <c r="W24"/>
      <c r="X24"/>
      <c r="Y24"/>
      <c r="Z24"/>
      <c r="AA24"/>
    </row>
    <row r="25" spans="1:27" s="61" customFormat="1" ht="14.1" customHeight="1">
      <c r="A25" s="103">
        <v>6</v>
      </c>
      <c r="B25" s="2" t="s">
        <v>21</v>
      </c>
      <c r="C25" s="89" t="s">
        <v>393</v>
      </c>
      <c r="D25" s="9">
        <v>6053135</v>
      </c>
      <c r="E25" s="3">
        <v>6706.0223517961504</v>
      </c>
      <c r="F25" s="6"/>
      <c r="G25"/>
      <c r="H25"/>
      <c r="I25"/>
      <c r="J25"/>
      <c r="K25"/>
      <c r="L25"/>
      <c r="M25"/>
      <c r="N25"/>
      <c r="O25"/>
      <c r="P25"/>
      <c r="Q25"/>
      <c r="R25"/>
      <c r="S25"/>
      <c r="T25"/>
      <c r="U25"/>
      <c r="V25"/>
      <c r="W25"/>
      <c r="X25"/>
      <c r="Y25"/>
      <c r="Z25"/>
      <c r="AA25"/>
    </row>
    <row r="26" spans="1:27" s="61" customFormat="1" ht="14.1" customHeight="1">
      <c r="A26" s="103">
        <v>7</v>
      </c>
      <c r="B26" s="2" t="s">
        <v>394</v>
      </c>
      <c r="C26" s="89" t="s">
        <v>395</v>
      </c>
      <c r="D26" s="9">
        <v>5495849</v>
      </c>
      <c r="E26" s="3">
        <v>2977.9350210409166</v>
      </c>
      <c r="F26" s="6"/>
      <c r="G26"/>
      <c r="H26"/>
      <c r="I26"/>
      <c r="J26"/>
      <c r="K26"/>
      <c r="L26"/>
      <c r="M26"/>
      <c r="N26"/>
      <c r="O26"/>
      <c r="P26"/>
      <c r="Q26"/>
      <c r="R26"/>
      <c r="S26"/>
      <c r="T26"/>
      <c r="U26"/>
      <c r="V26"/>
      <c r="W26"/>
      <c r="X26"/>
      <c r="Y26"/>
      <c r="Z26"/>
      <c r="AA26"/>
    </row>
    <row r="27" spans="1:27" s="61" customFormat="1" ht="14.1" customHeight="1">
      <c r="A27" s="103">
        <v>8</v>
      </c>
      <c r="B27" s="2" t="s">
        <v>525</v>
      </c>
      <c r="C27" s="89" t="s">
        <v>526</v>
      </c>
      <c r="D27" s="9">
        <v>5467986</v>
      </c>
      <c r="E27" s="3">
        <v>12.806673331260681</v>
      </c>
      <c r="F27" s="6"/>
      <c r="G27"/>
      <c r="H27"/>
      <c r="I27"/>
      <c r="J27"/>
      <c r="K27"/>
      <c r="L27"/>
      <c r="M27"/>
      <c r="N27"/>
      <c r="O27"/>
      <c r="P27"/>
      <c r="Q27"/>
      <c r="R27"/>
      <c r="S27"/>
      <c r="T27"/>
      <c r="U27"/>
      <c r="V27"/>
      <c r="W27"/>
      <c r="X27"/>
      <c r="Y27"/>
      <c r="Z27"/>
      <c r="AA27"/>
    </row>
    <row r="28" spans="1:27" s="61" customFormat="1" ht="14.1" customHeight="1">
      <c r="A28" s="103">
        <v>9</v>
      </c>
      <c r="B28" s="2" t="s">
        <v>58</v>
      </c>
      <c r="C28" s="89" t="s">
        <v>358</v>
      </c>
      <c r="D28" s="9">
        <v>5151841</v>
      </c>
      <c r="E28" s="3">
        <v>73541.154313241001</v>
      </c>
      <c r="F28" s="6"/>
      <c r="G28"/>
      <c r="H28"/>
      <c r="I28"/>
      <c r="J28"/>
      <c r="K28"/>
      <c r="L28"/>
      <c r="M28"/>
      <c r="N28"/>
      <c r="O28"/>
      <c r="P28"/>
      <c r="Q28"/>
      <c r="R28"/>
      <c r="S28"/>
      <c r="T28"/>
      <c r="U28"/>
      <c r="V28"/>
      <c r="W28"/>
      <c r="X28"/>
      <c r="Y28"/>
      <c r="Z28"/>
      <c r="AA28"/>
    </row>
    <row r="29" spans="1:27" s="61" customFormat="1" ht="14.1" customHeight="1">
      <c r="A29" s="103">
        <v>10</v>
      </c>
      <c r="B29" s="2" t="s">
        <v>37</v>
      </c>
      <c r="C29" s="147" t="s">
        <v>527</v>
      </c>
      <c r="D29" s="9">
        <v>5025697</v>
      </c>
      <c r="E29" s="3">
        <v>5184.2265083084103</v>
      </c>
      <c r="F29" s="6"/>
      <c r="G29"/>
      <c r="H29"/>
      <c r="I29"/>
      <c r="J29"/>
      <c r="K29"/>
      <c r="L29"/>
      <c r="M29"/>
      <c r="N29"/>
      <c r="O29"/>
      <c r="P29"/>
      <c r="Q29"/>
      <c r="R29"/>
      <c r="S29"/>
      <c r="T29"/>
      <c r="U29"/>
      <c r="V29"/>
      <c r="W29"/>
      <c r="X29"/>
      <c r="Y29"/>
      <c r="Z29"/>
      <c r="AA29"/>
    </row>
    <row r="31" spans="1:27">
      <c r="C31" s="509" t="s">
        <v>396</v>
      </c>
      <c r="D31" s="510"/>
      <c r="E31" s="510"/>
    </row>
  </sheetData>
  <mergeCells count="3">
    <mergeCell ref="A3:E3"/>
    <mergeCell ref="A18:E18"/>
    <mergeCell ref="C31:E31"/>
  </mergeCells>
  <phoneticPr fontId="2" type="noConversion"/>
  <pageMargins left="0.75" right="0.75" top="1" bottom="1" header="0.5" footer="0.5"/>
  <pageSetup orientation="landscape" horizontalDpi="4294967292" verticalDpi="4294967292" r:id="rId1"/>
  <headerFooter alignWithMargins="0"/>
  <rowBreaks count="1" manualBreakCount="1">
    <brk id="33" max="16383" man="1"/>
  </rowBreaks>
</worksheet>
</file>

<file path=xl/worksheets/sheet12.xml><?xml version="1.0" encoding="utf-8"?>
<worksheet xmlns="http://schemas.openxmlformats.org/spreadsheetml/2006/main" xmlns:r="http://schemas.openxmlformats.org/officeDocument/2006/relationships">
  <sheetPr codeName="Sheet12"/>
  <dimension ref="A1:S138"/>
  <sheetViews>
    <sheetView topLeftCell="A51" zoomScale="85" zoomScaleNormal="85" workbookViewId="0">
      <selection activeCell="O20" sqref="O20"/>
    </sheetView>
  </sheetViews>
  <sheetFormatPr defaultColWidth="8.85546875" defaultRowHeight="12.75"/>
  <cols>
    <col min="1" max="1" width="12.85546875" style="262" customWidth="1"/>
    <col min="2" max="2" width="17" style="262" customWidth="1"/>
    <col min="3" max="3" width="10.7109375" style="262" customWidth="1"/>
    <col min="4" max="4" width="10.28515625" style="262" customWidth="1"/>
    <col min="5" max="5" width="9.85546875" style="262" customWidth="1"/>
    <col min="6" max="6" width="11.7109375" style="262" customWidth="1"/>
    <col min="7" max="7" width="15.28515625" style="262" customWidth="1"/>
    <col min="8" max="9" width="11.7109375" style="262" customWidth="1"/>
    <col min="10" max="10" width="15.28515625" style="262" customWidth="1"/>
    <col min="11" max="11" width="11.5703125" style="262" customWidth="1"/>
    <col min="12" max="12" width="9.28515625" style="262" customWidth="1"/>
    <col min="13" max="13" width="15.28515625" style="262" customWidth="1"/>
    <col min="14" max="14" width="11.7109375" style="262" customWidth="1"/>
    <col min="15" max="15" width="9.7109375" style="262" customWidth="1"/>
    <col min="16" max="16" width="10.42578125" style="262" customWidth="1"/>
    <col min="17" max="18" width="8.85546875" style="262"/>
    <col min="19" max="16384" width="8.85546875" style="71"/>
  </cols>
  <sheetData>
    <row r="1" spans="1:18" s="72" customFormat="1" ht="33.75" customHeight="1">
      <c r="A1" s="511" t="s">
        <v>81</v>
      </c>
      <c r="B1" s="511"/>
      <c r="C1" s="511"/>
      <c r="D1" s="511"/>
      <c r="E1" s="511"/>
      <c r="F1" s="511"/>
      <c r="G1" s="511"/>
      <c r="H1" s="511"/>
      <c r="I1" s="511"/>
      <c r="J1" s="511"/>
      <c r="K1" s="511"/>
      <c r="L1" s="511"/>
      <c r="M1" s="511"/>
      <c r="N1" s="511"/>
      <c r="O1" s="511"/>
      <c r="P1" s="511"/>
      <c r="Q1" s="262"/>
      <c r="R1" s="262"/>
    </row>
    <row r="2" spans="1:18" s="72" customFormat="1" ht="84.95" customHeight="1">
      <c r="A2" s="263"/>
      <c r="B2" s="263"/>
      <c r="C2" s="263"/>
      <c r="D2" s="263"/>
      <c r="E2" s="263"/>
      <c r="F2" s="263"/>
      <c r="G2" s="263"/>
      <c r="H2" s="263"/>
      <c r="I2" s="263"/>
      <c r="J2" s="263"/>
      <c r="K2" s="263"/>
      <c r="L2" s="263"/>
      <c r="M2" s="263"/>
      <c r="N2" s="263"/>
      <c r="O2" s="263"/>
      <c r="P2" s="263"/>
      <c r="Q2" s="262"/>
      <c r="R2" s="262"/>
    </row>
    <row r="3" spans="1:18" ht="54" customHeight="1">
      <c r="A3" s="511" t="s">
        <v>398</v>
      </c>
      <c r="B3" s="512"/>
      <c r="C3" s="512"/>
      <c r="D3" s="264"/>
      <c r="E3" s="264"/>
      <c r="F3" s="264"/>
      <c r="G3" s="264"/>
      <c r="H3" s="264"/>
      <c r="I3" s="264"/>
      <c r="J3" s="264"/>
      <c r="K3" s="264"/>
      <c r="L3" s="264"/>
      <c r="M3" s="265"/>
      <c r="N3" s="265"/>
      <c r="O3" s="265"/>
      <c r="P3" s="265"/>
    </row>
    <row r="4" spans="1:18" ht="57.95" customHeight="1">
      <c r="A4" s="258"/>
      <c r="B4" s="258"/>
      <c r="C4" s="258"/>
      <c r="D4" s="264"/>
      <c r="E4" s="264"/>
      <c r="F4" s="264"/>
      <c r="G4" s="264"/>
      <c r="H4" s="264"/>
      <c r="I4" s="264"/>
      <c r="J4" s="264"/>
      <c r="K4" s="264"/>
      <c r="L4" s="264"/>
      <c r="M4" s="265"/>
      <c r="N4" s="265"/>
      <c r="O4" s="265"/>
      <c r="P4" s="265"/>
    </row>
    <row r="5" spans="1:18" s="73" customFormat="1" ht="30">
      <c r="A5" s="266" t="s">
        <v>299</v>
      </c>
      <c r="B5" s="264"/>
      <c r="C5" s="264"/>
      <c r="D5" s="264"/>
      <c r="E5" s="264"/>
      <c r="F5" s="264"/>
      <c r="G5" s="264"/>
      <c r="H5" s="264"/>
      <c r="I5" s="264"/>
      <c r="J5" s="264"/>
      <c r="K5" s="264"/>
      <c r="L5" s="264"/>
      <c r="M5" s="265"/>
      <c r="N5" s="265"/>
      <c r="O5" s="265"/>
      <c r="P5" s="265"/>
      <c r="Q5" s="262"/>
      <c r="R5" s="262"/>
    </row>
    <row r="6" spans="1:18" s="73" customFormat="1" ht="15">
      <c r="A6" s="266"/>
      <c r="B6" s="264"/>
      <c r="C6" s="264"/>
      <c r="D6" s="264"/>
      <c r="E6" s="264"/>
      <c r="F6" s="264"/>
      <c r="G6" s="264"/>
      <c r="H6" s="264"/>
      <c r="I6" s="264"/>
      <c r="J6" s="264"/>
      <c r="K6" s="264"/>
      <c r="L6" s="264"/>
      <c r="M6" s="265"/>
      <c r="N6" s="265"/>
      <c r="O6" s="265"/>
      <c r="P6" s="265"/>
      <c r="Q6" s="262"/>
      <c r="R6" s="262"/>
    </row>
    <row r="7" spans="1:18">
      <c r="A7" s="267" t="s">
        <v>113</v>
      </c>
      <c r="B7" s="264"/>
      <c r="C7" s="264"/>
      <c r="D7" s="264"/>
      <c r="E7" s="264"/>
      <c r="F7" s="264"/>
      <c r="G7" s="264"/>
      <c r="H7" s="264"/>
      <c r="I7" s="264"/>
      <c r="J7" s="264"/>
      <c r="K7" s="264"/>
      <c r="L7" s="264"/>
      <c r="M7" s="265"/>
      <c r="N7" s="265"/>
      <c r="O7" s="265"/>
      <c r="P7" s="265"/>
    </row>
    <row r="8" spans="1:18" ht="25.5">
      <c r="A8" s="93" t="s">
        <v>299</v>
      </c>
      <c r="B8" s="24" t="s">
        <v>101</v>
      </c>
      <c r="C8" s="268" t="s">
        <v>323</v>
      </c>
      <c r="D8" s="24" t="s">
        <v>218</v>
      </c>
      <c r="E8" s="24" t="s">
        <v>184</v>
      </c>
      <c r="F8" s="24" t="s">
        <v>202</v>
      </c>
      <c r="G8" s="24" t="s">
        <v>219</v>
      </c>
      <c r="H8" s="268" t="s">
        <v>399</v>
      </c>
      <c r="I8" s="24" t="s">
        <v>149</v>
      </c>
      <c r="J8" s="24" t="s">
        <v>155</v>
      </c>
      <c r="K8" s="24" t="s">
        <v>220</v>
      </c>
      <c r="L8" s="24" t="s">
        <v>156</v>
      </c>
      <c r="M8" s="24" t="s">
        <v>255</v>
      </c>
      <c r="N8" s="265"/>
      <c r="O8" s="265"/>
      <c r="P8" s="265"/>
      <c r="Q8" s="265"/>
    </row>
    <row r="9" spans="1:18" s="73" customFormat="1" ht="25.5">
      <c r="A9" s="269" t="s">
        <v>278</v>
      </c>
      <c r="B9" s="270">
        <f>B23</f>
        <v>11871</v>
      </c>
      <c r="C9" s="270">
        <f>C23</f>
        <v>31259</v>
      </c>
      <c r="D9" s="270">
        <f t="shared" ref="D9:L9" si="0">D23</f>
        <v>37970</v>
      </c>
      <c r="E9" s="270">
        <f t="shared" si="0"/>
        <v>2865</v>
      </c>
      <c r="F9" s="270">
        <f t="shared" si="0"/>
        <v>1521</v>
      </c>
      <c r="G9" s="270">
        <f t="shared" si="0"/>
        <v>18474</v>
      </c>
      <c r="H9" s="270">
        <f t="shared" si="0"/>
        <v>65902</v>
      </c>
      <c r="I9" s="270">
        <f t="shared" si="0"/>
        <v>12828</v>
      </c>
      <c r="J9" s="270">
        <f t="shared" si="0"/>
        <v>14971</v>
      </c>
      <c r="K9" s="270">
        <f t="shared" si="0"/>
        <v>21159</v>
      </c>
      <c r="L9" s="270">
        <f t="shared" si="0"/>
        <v>72719</v>
      </c>
      <c r="M9" s="270">
        <f>SUM(B9:L9)</f>
        <v>291539</v>
      </c>
      <c r="N9" s="265"/>
      <c r="O9"/>
      <c r="P9" s="265"/>
      <c r="Q9" s="265"/>
      <c r="R9" s="262"/>
    </row>
    <row r="10" spans="1:18" s="73" customFormat="1">
      <c r="A10" s="267"/>
      <c r="B10" s="271"/>
      <c r="C10" s="271"/>
      <c r="D10" s="271"/>
      <c r="E10" s="271"/>
      <c r="F10" s="271"/>
      <c r="G10" s="271"/>
      <c r="H10" s="271"/>
      <c r="I10" s="271"/>
      <c r="J10" s="271"/>
      <c r="K10" s="271"/>
      <c r="L10" s="271"/>
      <c r="M10" s="265"/>
      <c r="N10" s="265"/>
      <c r="O10" s="265"/>
      <c r="P10" s="265"/>
      <c r="Q10" s="262"/>
      <c r="R10" s="262"/>
    </row>
    <row r="11" spans="1:18" s="73" customFormat="1">
      <c r="A11" s="267"/>
      <c r="B11" s="264"/>
      <c r="C11" s="264"/>
      <c r="D11" s="264"/>
      <c r="E11" s="264"/>
      <c r="F11" s="264"/>
      <c r="G11" s="264"/>
      <c r="H11" s="264"/>
      <c r="I11" s="264"/>
      <c r="J11" s="264"/>
      <c r="K11" s="264"/>
      <c r="L11" s="264"/>
      <c r="M11" s="265"/>
      <c r="N11" s="265"/>
      <c r="O11" s="265"/>
      <c r="P11" s="265"/>
      <c r="Q11" s="262"/>
      <c r="R11" s="262"/>
    </row>
    <row r="12" spans="1:18" s="73" customFormat="1">
      <c r="A12" s="267"/>
      <c r="B12" s="264"/>
      <c r="C12" s="264"/>
      <c r="D12" s="264"/>
      <c r="E12" s="264"/>
      <c r="F12" s="264"/>
      <c r="G12" s="264"/>
      <c r="H12" s="264"/>
      <c r="I12" s="264"/>
      <c r="J12" s="264"/>
      <c r="K12" s="264"/>
      <c r="L12" s="264"/>
      <c r="M12" s="265"/>
      <c r="N12" s="265"/>
      <c r="O12" s="265"/>
      <c r="P12" s="265"/>
      <c r="Q12" s="262"/>
      <c r="R12" s="262"/>
    </row>
    <row r="13" spans="1:18" s="73" customFormat="1">
      <c r="A13" s="267"/>
      <c r="B13" s="264"/>
      <c r="C13" s="264"/>
      <c r="D13" s="264"/>
      <c r="E13" s="264"/>
      <c r="F13" s="264"/>
      <c r="G13" s="264"/>
      <c r="H13" s="264"/>
      <c r="I13" s="264"/>
      <c r="J13" s="264"/>
      <c r="K13" s="264"/>
      <c r="L13" s="264"/>
      <c r="M13" s="265"/>
      <c r="N13" s="265"/>
      <c r="O13" s="265"/>
      <c r="P13" s="265"/>
      <c r="Q13" s="262"/>
      <c r="R13" s="262"/>
    </row>
    <row r="14" spans="1:18" s="73" customFormat="1">
      <c r="A14" s="267" t="s">
        <v>112</v>
      </c>
      <c r="B14" s="264"/>
      <c r="C14" s="264"/>
      <c r="D14" s="264"/>
      <c r="E14" s="264"/>
      <c r="F14" s="264"/>
      <c r="G14" s="264"/>
      <c r="H14" s="264"/>
      <c r="I14" s="264"/>
      <c r="J14" s="264"/>
      <c r="K14" s="264"/>
      <c r="L14" s="264"/>
      <c r="M14" s="265"/>
      <c r="N14" s="265"/>
      <c r="O14" s="265"/>
      <c r="P14" s="265"/>
      <c r="Q14" s="262"/>
      <c r="R14" s="262"/>
    </row>
    <row r="15" spans="1:18" s="73" customFormat="1" ht="27.75" customHeight="1">
      <c r="A15" s="8" t="s">
        <v>249</v>
      </c>
      <c r="B15" s="24" t="s">
        <v>101</v>
      </c>
      <c r="C15" s="268" t="s">
        <v>323</v>
      </c>
      <c r="D15" s="24" t="s">
        <v>218</v>
      </c>
      <c r="E15" s="24" t="s">
        <v>184</v>
      </c>
      <c r="F15" s="24" t="s">
        <v>202</v>
      </c>
      <c r="G15" s="24" t="s">
        <v>219</v>
      </c>
      <c r="H15" s="268" t="s">
        <v>399</v>
      </c>
      <c r="I15" s="24" t="s">
        <v>149</v>
      </c>
      <c r="J15" s="24" t="s">
        <v>155</v>
      </c>
      <c r="K15" s="24" t="s">
        <v>220</v>
      </c>
      <c r="L15" s="24" t="s">
        <v>156</v>
      </c>
      <c r="M15" s="24" t="s">
        <v>255</v>
      </c>
      <c r="N15" s="265"/>
      <c r="O15" s="265"/>
      <c r="P15" s="265"/>
      <c r="Q15" s="265"/>
      <c r="R15" s="262"/>
    </row>
    <row r="16" spans="1:18" s="73" customFormat="1">
      <c r="A16" s="70" t="s">
        <v>176</v>
      </c>
      <c r="B16" s="9">
        <f>B30</f>
        <v>8751</v>
      </c>
      <c r="C16" s="9">
        <f>C30</f>
        <v>22355</v>
      </c>
      <c r="D16" s="9">
        <f>D30</f>
        <v>17857</v>
      </c>
      <c r="E16" s="9">
        <f>E30</f>
        <v>1346</v>
      </c>
      <c r="F16" s="9">
        <f>F30+G30</f>
        <v>686</v>
      </c>
      <c r="G16" s="9">
        <f>H30+I30</f>
        <v>11114</v>
      </c>
      <c r="H16" s="9">
        <f t="shared" ref="H16:H22" si="1">J30</f>
        <v>59207</v>
      </c>
      <c r="I16" s="9">
        <f>K30+L30</f>
        <v>6221</v>
      </c>
      <c r="J16" s="9">
        <f>M30</f>
        <v>8696</v>
      </c>
      <c r="K16" s="9">
        <f>N30</f>
        <v>13688</v>
      </c>
      <c r="L16" s="9">
        <f>O30</f>
        <v>42394</v>
      </c>
      <c r="M16" s="9">
        <f t="shared" ref="M16:M22" si="2">SUM(B16:L16)</f>
        <v>192315</v>
      </c>
      <c r="N16" s="265"/>
      <c r="O16" s="265"/>
      <c r="P16" s="265"/>
      <c r="Q16" s="265"/>
      <c r="R16" s="262"/>
    </row>
    <row r="17" spans="1:18" s="73" customFormat="1">
      <c r="A17" s="70" t="s">
        <v>294</v>
      </c>
      <c r="B17" s="9">
        <f t="shared" ref="B17:E22" si="3">B31</f>
        <v>49</v>
      </c>
      <c r="C17" s="9">
        <f t="shared" si="3"/>
        <v>1274</v>
      </c>
      <c r="D17" s="9">
        <f t="shared" si="3"/>
        <v>3797</v>
      </c>
      <c r="E17" s="9">
        <f t="shared" si="3"/>
        <v>149</v>
      </c>
      <c r="F17" s="9">
        <f t="shared" ref="F17:F22" si="4">F31+G31</f>
        <v>200</v>
      </c>
      <c r="G17" s="9">
        <f t="shared" ref="G17:G22" si="5">H31+I31</f>
        <v>661</v>
      </c>
      <c r="H17" s="9">
        <f t="shared" si="1"/>
        <v>1038</v>
      </c>
      <c r="I17" s="9">
        <f t="shared" ref="I17:I22" si="6">K31+L31</f>
        <v>602</v>
      </c>
      <c r="J17" s="9">
        <f t="shared" ref="J17:L22" si="7">M31</f>
        <v>444</v>
      </c>
      <c r="K17" s="9">
        <f t="shared" si="7"/>
        <v>1145</v>
      </c>
      <c r="L17" s="9">
        <f t="shared" si="7"/>
        <v>450</v>
      </c>
      <c r="M17" s="9">
        <f t="shared" si="2"/>
        <v>9809</v>
      </c>
      <c r="N17" s="265"/>
      <c r="O17" s="265"/>
      <c r="P17" s="265"/>
      <c r="Q17" s="265"/>
      <c r="R17" s="262"/>
    </row>
    <row r="18" spans="1:18" s="73" customFormat="1">
      <c r="A18" s="70" t="s">
        <v>295</v>
      </c>
      <c r="B18" s="9">
        <f t="shared" si="3"/>
        <v>171</v>
      </c>
      <c r="C18" s="9">
        <f t="shared" si="3"/>
        <v>933</v>
      </c>
      <c r="D18" s="9">
        <f t="shared" si="3"/>
        <v>4412</v>
      </c>
      <c r="E18" s="9">
        <f t="shared" si="3"/>
        <v>225</v>
      </c>
      <c r="F18" s="9">
        <f t="shared" si="4"/>
        <v>254</v>
      </c>
      <c r="G18" s="9">
        <f t="shared" si="5"/>
        <v>1876</v>
      </c>
      <c r="H18" s="9">
        <f t="shared" si="1"/>
        <v>1572</v>
      </c>
      <c r="I18" s="9">
        <f t="shared" si="6"/>
        <v>1600</v>
      </c>
      <c r="J18" s="9">
        <f t="shared" si="7"/>
        <v>1687</v>
      </c>
      <c r="K18" s="9">
        <f t="shared" si="7"/>
        <v>1824</v>
      </c>
      <c r="L18" s="9">
        <f t="shared" si="7"/>
        <v>2749</v>
      </c>
      <c r="M18" s="9">
        <f t="shared" si="2"/>
        <v>17303</v>
      </c>
      <c r="N18" s="265"/>
      <c r="O18" s="265"/>
      <c r="P18" s="265"/>
      <c r="Q18" s="265"/>
      <c r="R18" s="262"/>
    </row>
    <row r="19" spans="1:18" s="73" customFormat="1">
      <c r="A19" s="70" t="s">
        <v>296</v>
      </c>
      <c r="B19" s="9">
        <f t="shared" si="3"/>
        <v>1527</v>
      </c>
      <c r="C19" s="9">
        <f t="shared" si="3"/>
        <v>3310</v>
      </c>
      <c r="D19" s="9">
        <f t="shared" si="3"/>
        <v>7213</v>
      </c>
      <c r="E19" s="9">
        <f t="shared" si="3"/>
        <v>428</v>
      </c>
      <c r="F19" s="9">
        <f t="shared" si="4"/>
        <v>161</v>
      </c>
      <c r="G19" s="9">
        <f t="shared" si="5"/>
        <v>3801</v>
      </c>
      <c r="H19" s="9">
        <f t="shared" si="1"/>
        <v>2126</v>
      </c>
      <c r="I19" s="9">
        <f t="shared" si="6"/>
        <v>2727</v>
      </c>
      <c r="J19" s="9">
        <f t="shared" si="7"/>
        <v>2480</v>
      </c>
      <c r="K19" s="9">
        <f t="shared" si="7"/>
        <v>2487</v>
      </c>
      <c r="L19" s="9">
        <f t="shared" si="7"/>
        <v>15589</v>
      </c>
      <c r="M19" s="9">
        <f t="shared" si="2"/>
        <v>41849</v>
      </c>
      <c r="N19" s="265"/>
      <c r="O19" s="265"/>
      <c r="P19" s="265"/>
      <c r="Q19" s="265"/>
      <c r="R19" s="262"/>
    </row>
    <row r="20" spans="1:18" s="73" customFormat="1">
      <c r="A20" s="70" t="s">
        <v>297</v>
      </c>
      <c r="B20" s="9">
        <f t="shared" si="3"/>
        <v>23</v>
      </c>
      <c r="C20" s="9">
        <f t="shared" si="3"/>
        <v>102</v>
      </c>
      <c r="D20" s="9">
        <f t="shared" si="3"/>
        <v>191</v>
      </c>
      <c r="E20" s="9">
        <f t="shared" si="3"/>
        <v>5</v>
      </c>
      <c r="F20" s="9">
        <f t="shared" si="4"/>
        <v>6</v>
      </c>
      <c r="G20" s="9">
        <f t="shared" si="5"/>
        <v>176</v>
      </c>
      <c r="H20" s="9">
        <f t="shared" si="1"/>
        <v>35</v>
      </c>
      <c r="I20" s="9">
        <f t="shared" si="6"/>
        <v>71</v>
      </c>
      <c r="J20" s="9">
        <f t="shared" si="7"/>
        <v>51</v>
      </c>
      <c r="K20" s="9">
        <f t="shared" si="7"/>
        <v>42</v>
      </c>
      <c r="L20" s="9">
        <f t="shared" si="7"/>
        <v>311</v>
      </c>
      <c r="M20" s="9">
        <f t="shared" si="2"/>
        <v>1013</v>
      </c>
      <c r="N20" s="265"/>
      <c r="O20" s="265"/>
      <c r="P20" s="265"/>
      <c r="Q20" s="265"/>
      <c r="R20" s="262"/>
    </row>
    <row r="21" spans="1:18">
      <c r="A21" s="70" t="s">
        <v>162</v>
      </c>
      <c r="B21" s="9">
        <f t="shared" si="3"/>
        <v>258</v>
      </c>
      <c r="C21" s="9">
        <f t="shared" si="3"/>
        <v>1848</v>
      </c>
      <c r="D21" s="9">
        <f t="shared" si="3"/>
        <v>2117</v>
      </c>
      <c r="E21" s="9">
        <f t="shared" si="3"/>
        <v>190</v>
      </c>
      <c r="F21" s="9">
        <f t="shared" si="4"/>
        <v>185</v>
      </c>
      <c r="G21" s="9">
        <f t="shared" si="5"/>
        <v>403</v>
      </c>
      <c r="H21" s="9">
        <f t="shared" si="1"/>
        <v>781</v>
      </c>
      <c r="I21" s="9">
        <f t="shared" si="6"/>
        <v>837</v>
      </c>
      <c r="J21" s="9">
        <f t="shared" si="7"/>
        <v>841</v>
      </c>
      <c r="K21" s="9">
        <f t="shared" si="7"/>
        <v>850</v>
      </c>
      <c r="L21" s="9">
        <f t="shared" si="7"/>
        <v>3427</v>
      </c>
      <c r="M21" s="9">
        <f t="shared" si="2"/>
        <v>11737</v>
      </c>
      <c r="N21" s="264"/>
      <c r="O21" s="264"/>
      <c r="P21" s="264"/>
      <c r="Q21" s="264"/>
    </row>
    <row r="22" spans="1:18">
      <c r="A22" s="70" t="s">
        <v>177</v>
      </c>
      <c r="B22" s="9">
        <f t="shared" si="3"/>
        <v>1092</v>
      </c>
      <c r="C22" s="9">
        <f t="shared" si="3"/>
        <v>1437</v>
      </c>
      <c r="D22" s="9">
        <f t="shared" si="3"/>
        <v>2383</v>
      </c>
      <c r="E22" s="9">
        <f t="shared" si="3"/>
        <v>522</v>
      </c>
      <c r="F22" s="9">
        <f t="shared" si="4"/>
        <v>29</v>
      </c>
      <c r="G22" s="9">
        <f t="shared" si="5"/>
        <v>443</v>
      </c>
      <c r="H22" s="9">
        <f t="shared" si="1"/>
        <v>1143</v>
      </c>
      <c r="I22" s="9">
        <f t="shared" si="6"/>
        <v>770</v>
      </c>
      <c r="J22" s="9">
        <f t="shared" si="7"/>
        <v>772</v>
      </c>
      <c r="K22" s="9">
        <f t="shared" si="7"/>
        <v>1123</v>
      </c>
      <c r="L22" s="9">
        <f t="shared" si="7"/>
        <v>7799</v>
      </c>
      <c r="M22" s="9">
        <f t="shared" si="2"/>
        <v>17513</v>
      </c>
      <c r="N22" s="264"/>
      <c r="O22" s="264"/>
      <c r="P22" s="264"/>
      <c r="Q22" s="264"/>
    </row>
    <row r="23" spans="1:18" ht="25.5">
      <c r="A23" s="8" t="s">
        <v>278</v>
      </c>
      <c r="B23" s="9">
        <f>SUM(B16:B22)</f>
        <v>11871</v>
      </c>
      <c r="C23" s="9">
        <f>SUM(C16:C22)</f>
        <v>31259</v>
      </c>
      <c r="D23" s="9">
        <f t="shared" ref="D23:L23" si="8">SUM(D16:D22)</f>
        <v>37970</v>
      </c>
      <c r="E23" s="9">
        <f t="shared" si="8"/>
        <v>2865</v>
      </c>
      <c r="F23" s="9">
        <f t="shared" si="8"/>
        <v>1521</v>
      </c>
      <c r="G23" s="9">
        <f t="shared" si="8"/>
        <v>18474</v>
      </c>
      <c r="H23" s="9">
        <f t="shared" si="8"/>
        <v>65902</v>
      </c>
      <c r="I23" s="9">
        <f t="shared" si="8"/>
        <v>12828</v>
      </c>
      <c r="J23" s="9">
        <f t="shared" si="8"/>
        <v>14971</v>
      </c>
      <c r="K23" s="9">
        <f t="shared" si="8"/>
        <v>21159</v>
      </c>
      <c r="L23" s="9">
        <f t="shared" si="8"/>
        <v>72719</v>
      </c>
      <c r="M23" s="9">
        <f>SUM(M16:M22)</f>
        <v>291539</v>
      </c>
      <c r="N23" s="271"/>
      <c r="O23" s="264"/>
      <c r="P23" s="264"/>
      <c r="Q23" s="264"/>
    </row>
    <row r="24" spans="1:18">
      <c r="A24" s="267"/>
      <c r="B24" s="264"/>
      <c r="C24" s="264"/>
      <c r="D24" s="264"/>
      <c r="E24" s="264"/>
      <c r="F24" s="264"/>
      <c r="G24" s="264"/>
      <c r="H24" s="264"/>
      <c r="I24" s="264"/>
      <c r="J24" s="264"/>
      <c r="K24" s="264"/>
      <c r="L24" s="264"/>
      <c r="M24" s="264"/>
      <c r="N24" s="264"/>
      <c r="O24" s="264"/>
      <c r="P24" s="264"/>
    </row>
    <row r="25" spans="1:18">
      <c r="A25" s="267"/>
      <c r="B25" s="264"/>
      <c r="C25" s="264"/>
      <c r="D25" s="264"/>
      <c r="E25" s="264"/>
      <c r="F25" s="264"/>
      <c r="G25" s="264"/>
      <c r="H25" s="264"/>
      <c r="I25" s="264"/>
      <c r="J25" s="264"/>
      <c r="K25" s="264"/>
      <c r="L25" s="264"/>
      <c r="M25" s="264"/>
      <c r="N25" s="264"/>
      <c r="O25" s="264"/>
      <c r="P25" s="264"/>
    </row>
    <row r="26" spans="1:18">
      <c r="A26" s="267"/>
      <c r="B26" s="264"/>
      <c r="C26" s="264"/>
      <c r="D26" s="264"/>
      <c r="E26" s="264"/>
      <c r="F26" s="264"/>
      <c r="G26" s="264"/>
      <c r="H26" s="264"/>
      <c r="I26" s="264"/>
      <c r="J26" s="264"/>
      <c r="K26" s="264"/>
      <c r="L26" s="264"/>
      <c r="M26" s="264"/>
      <c r="N26" s="264"/>
      <c r="O26" s="264"/>
      <c r="P26" s="264"/>
    </row>
    <row r="27" spans="1:18" s="72" customFormat="1">
      <c r="A27" s="267"/>
      <c r="B27" s="264"/>
      <c r="C27" s="264"/>
      <c r="D27" s="264"/>
      <c r="E27" s="264"/>
      <c r="F27" s="264"/>
      <c r="G27" s="264"/>
      <c r="H27" s="264"/>
      <c r="I27" s="264"/>
      <c r="J27" s="264"/>
      <c r="K27" s="264"/>
      <c r="L27" s="264"/>
      <c r="M27" s="264"/>
      <c r="N27" s="264"/>
      <c r="O27" s="264"/>
      <c r="P27" s="264"/>
      <c r="Q27" s="262"/>
      <c r="R27" s="262"/>
    </row>
    <row r="28" spans="1:18">
      <c r="A28" s="267" t="s">
        <v>88</v>
      </c>
      <c r="B28" s="264"/>
      <c r="C28" s="264"/>
      <c r="D28" s="264"/>
      <c r="E28" s="264"/>
      <c r="F28" s="264"/>
      <c r="G28" s="264"/>
      <c r="H28" s="264"/>
      <c r="I28" s="264"/>
      <c r="J28" s="264"/>
      <c r="K28" s="264"/>
      <c r="L28" s="264"/>
      <c r="M28" s="264"/>
      <c r="N28" s="264"/>
      <c r="O28" s="264"/>
      <c r="P28" s="264"/>
    </row>
    <row r="29" spans="1:18" s="72" customFormat="1" ht="27" customHeight="1">
      <c r="A29" s="94" t="s">
        <v>249</v>
      </c>
      <c r="B29" s="25" t="s">
        <v>101</v>
      </c>
      <c r="C29" s="272" t="s">
        <v>323</v>
      </c>
      <c r="D29" s="25" t="s">
        <v>218</v>
      </c>
      <c r="E29" s="25" t="s">
        <v>184</v>
      </c>
      <c r="F29" s="25" t="s">
        <v>146</v>
      </c>
      <c r="G29" s="25" t="s">
        <v>121</v>
      </c>
      <c r="H29" s="25" t="s">
        <v>219</v>
      </c>
      <c r="I29" s="268" t="s">
        <v>380</v>
      </c>
      <c r="J29" s="25" t="s">
        <v>306</v>
      </c>
      <c r="K29" s="25" t="s">
        <v>149</v>
      </c>
      <c r="L29" s="25" t="s">
        <v>239</v>
      </c>
      <c r="M29" s="25" t="s">
        <v>155</v>
      </c>
      <c r="N29" s="25" t="s">
        <v>220</v>
      </c>
      <c r="O29" s="25" t="s">
        <v>156</v>
      </c>
      <c r="P29" s="25" t="s">
        <v>255</v>
      </c>
      <c r="Q29" s="262"/>
    </row>
    <row r="30" spans="1:18" s="72" customFormat="1">
      <c r="A30" s="70" t="s">
        <v>176</v>
      </c>
      <c r="B30" s="70">
        <v>8751</v>
      </c>
      <c r="C30" s="70">
        <v>22355</v>
      </c>
      <c r="D30" s="70">
        <v>17857</v>
      </c>
      <c r="E30" s="70">
        <v>1346</v>
      </c>
      <c r="F30" s="70">
        <v>358</v>
      </c>
      <c r="G30" s="70">
        <v>328</v>
      </c>
      <c r="H30" s="70">
        <v>10925</v>
      </c>
      <c r="I30" s="70">
        <v>189</v>
      </c>
      <c r="J30" s="70">
        <v>59207</v>
      </c>
      <c r="K30" s="70">
        <v>1638</v>
      </c>
      <c r="L30" s="70">
        <v>4583</v>
      </c>
      <c r="M30" s="70">
        <v>8696</v>
      </c>
      <c r="N30" s="70">
        <v>13688</v>
      </c>
      <c r="O30" s="70">
        <v>42394</v>
      </c>
      <c r="P30" s="70">
        <f t="shared" ref="P30:P37" si="9">SUM(B30:O30)</f>
        <v>192315</v>
      </c>
      <c r="Q30" s="262"/>
    </row>
    <row r="31" spans="1:18" s="72" customFormat="1">
      <c r="A31" s="70" t="s">
        <v>294</v>
      </c>
      <c r="B31" s="70">
        <v>49</v>
      </c>
      <c r="C31" s="70">
        <v>1274</v>
      </c>
      <c r="D31" s="70">
        <v>3797</v>
      </c>
      <c r="E31" s="70">
        <v>149</v>
      </c>
      <c r="F31" s="70">
        <v>167</v>
      </c>
      <c r="G31" s="70">
        <v>33</v>
      </c>
      <c r="H31" s="70">
        <v>634</v>
      </c>
      <c r="I31" s="70">
        <v>27</v>
      </c>
      <c r="J31" s="70">
        <v>1038</v>
      </c>
      <c r="K31" s="70">
        <v>208</v>
      </c>
      <c r="L31" s="70">
        <v>394</v>
      </c>
      <c r="M31" s="70">
        <v>444</v>
      </c>
      <c r="N31" s="70">
        <v>1145</v>
      </c>
      <c r="O31" s="70">
        <v>450</v>
      </c>
      <c r="P31" s="70">
        <f t="shared" si="9"/>
        <v>9809</v>
      </c>
      <c r="Q31" s="262"/>
    </row>
    <row r="32" spans="1:18" s="72" customFormat="1">
      <c r="A32" s="70" t="s">
        <v>295</v>
      </c>
      <c r="B32" s="70">
        <v>171</v>
      </c>
      <c r="C32" s="70">
        <v>933</v>
      </c>
      <c r="D32" s="70">
        <v>4412</v>
      </c>
      <c r="E32" s="70">
        <v>225</v>
      </c>
      <c r="F32" s="70">
        <v>219</v>
      </c>
      <c r="G32" s="70">
        <v>35</v>
      </c>
      <c r="H32" s="70">
        <v>1840</v>
      </c>
      <c r="I32" s="70">
        <v>36</v>
      </c>
      <c r="J32" s="70">
        <v>1572</v>
      </c>
      <c r="K32" s="70">
        <v>498</v>
      </c>
      <c r="L32" s="70">
        <v>1102</v>
      </c>
      <c r="M32" s="70">
        <v>1687</v>
      </c>
      <c r="N32" s="70">
        <v>1824</v>
      </c>
      <c r="O32" s="70">
        <v>2749</v>
      </c>
      <c r="P32" s="70">
        <f t="shared" si="9"/>
        <v>17303</v>
      </c>
      <c r="Q32" s="262"/>
    </row>
    <row r="33" spans="1:18" s="72" customFormat="1">
      <c r="A33" s="70" t="s">
        <v>296</v>
      </c>
      <c r="B33" s="70">
        <v>1527</v>
      </c>
      <c r="C33" s="70">
        <v>3310</v>
      </c>
      <c r="D33" s="70">
        <v>7213</v>
      </c>
      <c r="E33" s="70">
        <v>428</v>
      </c>
      <c r="F33" s="70">
        <v>130</v>
      </c>
      <c r="G33" s="70">
        <v>31</v>
      </c>
      <c r="H33" s="70">
        <v>3783</v>
      </c>
      <c r="I33" s="70">
        <v>18</v>
      </c>
      <c r="J33" s="70">
        <v>2126</v>
      </c>
      <c r="K33" s="70">
        <v>540</v>
      </c>
      <c r="L33" s="70">
        <v>2187</v>
      </c>
      <c r="M33" s="70">
        <v>2480</v>
      </c>
      <c r="N33" s="70">
        <v>2487</v>
      </c>
      <c r="O33" s="70">
        <v>15589</v>
      </c>
      <c r="P33" s="70">
        <f t="shared" si="9"/>
        <v>41849</v>
      </c>
      <c r="Q33" s="262"/>
    </row>
    <row r="34" spans="1:18" s="72" customFormat="1">
      <c r="A34" s="70" t="s">
        <v>297</v>
      </c>
      <c r="B34" s="70">
        <v>23</v>
      </c>
      <c r="C34" s="70">
        <v>102</v>
      </c>
      <c r="D34" s="70">
        <v>191</v>
      </c>
      <c r="E34" s="70">
        <v>5</v>
      </c>
      <c r="F34" s="70">
        <v>5</v>
      </c>
      <c r="G34" s="70">
        <v>1</v>
      </c>
      <c r="H34" s="70">
        <v>173</v>
      </c>
      <c r="I34" s="70">
        <v>3</v>
      </c>
      <c r="J34" s="70">
        <v>35</v>
      </c>
      <c r="K34" s="70">
        <v>35</v>
      </c>
      <c r="L34" s="70">
        <v>36</v>
      </c>
      <c r="M34" s="70">
        <v>51</v>
      </c>
      <c r="N34" s="70">
        <v>42</v>
      </c>
      <c r="O34" s="70">
        <v>311</v>
      </c>
      <c r="P34" s="70">
        <f t="shared" si="9"/>
        <v>1013</v>
      </c>
      <c r="Q34" s="262"/>
    </row>
    <row r="35" spans="1:18" s="72" customFormat="1">
      <c r="A35" s="70" t="s">
        <v>162</v>
      </c>
      <c r="B35" s="70">
        <v>258</v>
      </c>
      <c r="C35" s="70">
        <v>1848</v>
      </c>
      <c r="D35" s="70">
        <v>2117</v>
      </c>
      <c r="E35" s="70">
        <v>190</v>
      </c>
      <c r="F35" s="70">
        <v>3</v>
      </c>
      <c r="G35" s="70">
        <v>182</v>
      </c>
      <c r="H35" s="70">
        <v>394</v>
      </c>
      <c r="I35" s="70">
        <v>9</v>
      </c>
      <c r="J35" s="70">
        <v>781</v>
      </c>
      <c r="K35" s="70">
        <v>179</v>
      </c>
      <c r="L35" s="70">
        <v>658</v>
      </c>
      <c r="M35" s="70">
        <v>841</v>
      </c>
      <c r="N35" s="70">
        <v>850</v>
      </c>
      <c r="O35" s="70">
        <v>3427</v>
      </c>
      <c r="P35" s="70">
        <f t="shared" si="9"/>
        <v>11737</v>
      </c>
      <c r="Q35" s="262"/>
    </row>
    <row r="36" spans="1:18" s="72" customFormat="1">
      <c r="A36" s="70" t="s">
        <v>177</v>
      </c>
      <c r="B36" s="70">
        <v>1092</v>
      </c>
      <c r="C36" s="70">
        <v>1437</v>
      </c>
      <c r="D36" s="70">
        <v>2383</v>
      </c>
      <c r="E36" s="70">
        <v>522</v>
      </c>
      <c r="F36" s="70">
        <v>27</v>
      </c>
      <c r="G36" s="70">
        <v>2</v>
      </c>
      <c r="H36" s="70">
        <v>429</v>
      </c>
      <c r="I36" s="70">
        <v>14</v>
      </c>
      <c r="J36" s="70">
        <v>1143</v>
      </c>
      <c r="K36" s="70">
        <v>118</v>
      </c>
      <c r="L36" s="70">
        <v>652</v>
      </c>
      <c r="M36" s="70">
        <v>772</v>
      </c>
      <c r="N36" s="70">
        <v>1123</v>
      </c>
      <c r="O36" s="70">
        <v>7799</v>
      </c>
      <c r="P36" s="70">
        <f t="shared" si="9"/>
        <v>17513</v>
      </c>
      <c r="Q36" s="262"/>
    </row>
    <row r="37" spans="1:18" s="72" customFormat="1" ht="27.75" customHeight="1">
      <c r="A37" s="8" t="s">
        <v>278</v>
      </c>
      <c r="B37" s="70">
        <f t="shared" ref="B37:O37" si="10">SUM(B30:B36)</f>
        <v>11871</v>
      </c>
      <c r="C37" s="70">
        <f t="shared" si="10"/>
        <v>31259</v>
      </c>
      <c r="D37" s="70">
        <f t="shared" si="10"/>
        <v>37970</v>
      </c>
      <c r="E37" s="70">
        <f t="shared" si="10"/>
        <v>2865</v>
      </c>
      <c r="F37" s="70">
        <f t="shared" si="10"/>
        <v>909</v>
      </c>
      <c r="G37" s="70">
        <f t="shared" si="10"/>
        <v>612</v>
      </c>
      <c r="H37" s="70">
        <f t="shared" si="10"/>
        <v>18178</v>
      </c>
      <c r="I37" s="70">
        <f t="shared" si="10"/>
        <v>296</v>
      </c>
      <c r="J37" s="70">
        <f t="shared" si="10"/>
        <v>65902</v>
      </c>
      <c r="K37" s="70">
        <f t="shared" si="10"/>
        <v>3216</v>
      </c>
      <c r="L37" s="70">
        <f t="shared" si="10"/>
        <v>9612</v>
      </c>
      <c r="M37" s="70">
        <f t="shared" si="10"/>
        <v>14971</v>
      </c>
      <c r="N37" s="70">
        <f t="shared" si="10"/>
        <v>21159</v>
      </c>
      <c r="O37" s="70">
        <f t="shared" si="10"/>
        <v>72719</v>
      </c>
      <c r="P37" s="70">
        <f t="shared" si="9"/>
        <v>291539</v>
      </c>
      <c r="Q37" s="262"/>
    </row>
    <row r="38" spans="1:18" s="72" customFormat="1" ht="27.75" customHeight="1">
      <c r="A38" s="52"/>
      <c r="B38" s="64"/>
      <c r="C38" s="64"/>
      <c r="D38" s="64"/>
      <c r="E38" s="64"/>
      <c r="F38" s="64"/>
      <c r="G38" s="150"/>
      <c r="H38" s="64"/>
      <c r="I38" s="64"/>
      <c r="J38" s="64"/>
      <c r="K38" s="64"/>
      <c r="L38" s="64"/>
      <c r="M38" s="64"/>
      <c r="N38" s="64"/>
      <c r="O38" s="64"/>
      <c r="P38" s="64"/>
      <c r="Q38" s="262"/>
      <c r="R38" s="262"/>
    </row>
    <row r="39" spans="1:18" s="72" customFormat="1" ht="27.75" customHeight="1">
      <c r="A39" s="52"/>
      <c r="B39" s="64"/>
      <c r="C39" s="64"/>
      <c r="D39" s="64"/>
      <c r="E39" s="64"/>
      <c r="F39" s="64"/>
      <c r="G39" s="64"/>
      <c r="H39" s="64"/>
      <c r="I39" s="64"/>
      <c r="J39" s="64"/>
      <c r="K39" s="64"/>
      <c r="L39" s="64"/>
      <c r="M39" s="64"/>
      <c r="N39" s="64"/>
      <c r="O39" s="64"/>
      <c r="P39" s="64"/>
      <c r="Q39" s="262"/>
      <c r="R39" s="262"/>
    </row>
    <row r="40" spans="1:18" s="72" customFormat="1" ht="27.75" customHeight="1">
      <c r="A40" s="52"/>
      <c r="B40" s="64"/>
      <c r="C40" s="64"/>
      <c r="D40" s="64"/>
      <c r="E40" s="64"/>
      <c r="F40" s="64"/>
      <c r="G40" s="64"/>
      <c r="H40" s="64"/>
      <c r="I40" s="64"/>
      <c r="J40" s="64"/>
      <c r="K40" s="64"/>
      <c r="L40" s="64"/>
      <c r="M40" s="64"/>
      <c r="N40" s="64"/>
      <c r="O40" s="64"/>
      <c r="P40" s="64"/>
      <c r="Q40" s="262"/>
      <c r="R40" s="262"/>
    </row>
    <row r="41" spans="1:18" s="72" customFormat="1" ht="27.75" customHeight="1">
      <c r="A41" s="52"/>
      <c r="B41" s="64"/>
      <c r="C41" s="64"/>
      <c r="D41" s="64"/>
      <c r="E41" s="64"/>
      <c r="F41" s="64"/>
      <c r="G41" s="64"/>
      <c r="H41" s="64"/>
      <c r="I41" s="64"/>
      <c r="J41" s="64"/>
      <c r="K41" s="64"/>
      <c r="L41" s="64"/>
      <c r="M41" s="64"/>
      <c r="N41" s="64"/>
      <c r="O41" s="64"/>
      <c r="P41" s="64"/>
      <c r="Q41" s="262"/>
      <c r="R41" s="262"/>
    </row>
    <row r="42" spans="1:18" s="72" customFormat="1" ht="99" customHeight="1">
      <c r="A42" s="52"/>
      <c r="B42" s="64"/>
      <c r="C42" s="64"/>
      <c r="D42" s="64"/>
      <c r="E42" s="64"/>
      <c r="F42" s="64"/>
      <c r="G42" s="64"/>
      <c r="H42" s="64"/>
      <c r="I42" s="64"/>
      <c r="J42" s="64"/>
      <c r="K42" s="64"/>
      <c r="L42" s="64"/>
      <c r="M42" s="64"/>
      <c r="N42" s="64"/>
      <c r="O42" s="64"/>
      <c r="P42" s="64"/>
      <c r="Q42" s="262"/>
      <c r="R42" s="262"/>
    </row>
    <row r="43" spans="1:18" s="72" customFormat="1" ht="27.75" customHeight="1">
      <c r="A43" s="52"/>
      <c r="B43" s="64"/>
      <c r="C43" s="64"/>
      <c r="D43" s="64"/>
      <c r="E43" s="64"/>
      <c r="F43" s="64"/>
      <c r="G43" s="64"/>
      <c r="H43" s="64"/>
      <c r="I43" s="64"/>
      <c r="J43" s="64"/>
      <c r="K43" s="64"/>
      <c r="L43" s="64"/>
      <c r="M43" s="64"/>
      <c r="N43" s="64"/>
      <c r="O43" s="64"/>
      <c r="P43" s="64"/>
      <c r="Q43" s="262"/>
      <c r="R43" s="262"/>
    </row>
    <row r="44" spans="1:18" s="72" customFormat="1" ht="12.75" customHeight="1">
      <c r="A44" s="511" t="s">
        <v>400</v>
      </c>
      <c r="B44" s="512"/>
      <c r="C44" s="512"/>
      <c r="D44" s="14"/>
      <c r="E44" s="14"/>
      <c r="F44" s="14"/>
      <c r="G44" s="14"/>
      <c r="H44" s="14"/>
      <c r="I44" s="14"/>
      <c r="J44" s="14"/>
      <c r="K44" s="14"/>
      <c r="L44" s="14"/>
      <c r="M44" s="14"/>
      <c r="N44" s="14"/>
      <c r="O44" s="14"/>
      <c r="P44" s="14"/>
      <c r="Q44" s="262"/>
      <c r="R44" s="262"/>
    </row>
    <row r="45" spans="1:18" s="72" customFormat="1">
      <c r="A45" s="52"/>
      <c r="B45" s="14"/>
      <c r="C45" s="14"/>
      <c r="D45" s="14"/>
      <c r="E45" s="14"/>
      <c r="F45" s="14"/>
      <c r="G45" s="14"/>
      <c r="H45" s="14"/>
      <c r="I45" s="14"/>
      <c r="J45" s="14"/>
      <c r="K45" s="14"/>
      <c r="L45" s="14"/>
      <c r="M45" s="14"/>
      <c r="N45" s="14"/>
      <c r="O45" s="14"/>
      <c r="P45" s="14"/>
      <c r="Q45" s="262"/>
      <c r="R45" s="262"/>
    </row>
    <row r="46" spans="1:18" s="72" customFormat="1" ht="30">
      <c r="A46" s="273" t="s">
        <v>83</v>
      </c>
      <c r="B46" s="271"/>
      <c r="C46" s="271"/>
      <c r="D46" s="271"/>
      <c r="E46" s="271"/>
      <c r="F46" s="271"/>
      <c r="G46" s="271"/>
      <c r="H46" s="271"/>
      <c r="I46" s="271"/>
      <c r="J46" s="271"/>
      <c r="K46" s="271"/>
      <c r="L46" s="271"/>
      <c r="M46" s="264"/>
      <c r="N46" s="271"/>
      <c r="O46" s="265"/>
      <c r="P46" s="265"/>
      <c r="Q46" s="262"/>
      <c r="R46" s="262"/>
    </row>
    <row r="47" spans="1:18" s="72" customFormat="1" ht="15">
      <c r="A47" s="273"/>
      <c r="B47" s="271"/>
      <c r="C47" s="271"/>
      <c r="D47" s="271"/>
      <c r="E47" s="271"/>
      <c r="F47" s="271"/>
      <c r="G47" s="271"/>
      <c r="H47" s="271"/>
      <c r="I47" s="271"/>
      <c r="J47" s="271"/>
      <c r="K47" s="271"/>
      <c r="L47" s="271"/>
      <c r="M47" s="264"/>
      <c r="N47" s="271"/>
      <c r="O47" s="265"/>
      <c r="P47" s="265"/>
      <c r="Q47" s="262"/>
      <c r="R47" s="262"/>
    </row>
    <row r="48" spans="1:18">
      <c r="A48" s="52" t="s">
        <v>113</v>
      </c>
      <c r="B48" s="271"/>
      <c r="C48" s="271"/>
      <c r="D48" s="271"/>
      <c r="E48" s="271"/>
      <c r="F48" s="271"/>
      <c r="G48" s="271"/>
      <c r="H48" s="271"/>
      <c r="I48" s="271"/>
      <c r="J48" s="271"/>
      <c r="K48" s="271"/>
      <c r="L48" s="271"/>
      <c r="M48" s="264"/>
      <c r="N48" s="271"/>
      <c r="O48" s="265"/>
      <c r="P48" s="265"/>
    </row>
    <row r="49" spans="1:19" ht="26.25" customHeight="1">
      <c r="A49" s="70" t="s">
        <v>150</v>
      </c>
      <c r="B49" s="25" t="s">
        <v>101</v>
      </c>
      <c r="C49" s="272" t="s">
        <v>323</v>
      </c>
      <c r="D49" s="25" t="s">
        <v>218</v>
      </c>
      <c r="E49" s="25" t="s">
        <v>184</v>
      </c>
      <c r="F49" s="25" t="s">
        <v>202</v>
      </c>
      <c r="G49" s="25" t="s">
        <v>219</v>
      </c>
      <c r="H49" s="272" t="s">
        <v>399</v>
      </c>
      <c r="I49" s="25" t="s">
        <v>149</v>
      </c>
      <c r="J49" s="25" t="s">
        <v>155</v>
      </c>
      <c r="K49" s="25" t="s">
        <v>220</v>
      </c>
      <c r="L49" s="25" t="s">
        <v>156</v>
      </c>
      <c r="M49" s="25" t="s">
        <v>255</v>
      </c>
      <c r="N49" s="264"/>
      <c r="O49" s="264"/>
      <c r="P49" s="265"/>
      <c r="Q49" s="265"/>
      <c r="S49" s="262"/>
    </row>
    <row r="50" spans="1:19" ht="25.5" customHeight="1">
      <c r="A50" s="94" t="s">
        <v>198</v>
      </c>
      <c r="B50" s="9">
        <f>B64</f>
        <v>689</v>
      </c>
      <c r="C50" s="9">
        <f>C64</f>
        <v>10780</v>
      </c>
      <c r="D50" s="9">
        <f t="shared" ref="D50:M50" si="11">D64</f>
        <v>7736</v>
      </c>
      <c r="E50" s="9">
        <f t="shared" si="11"/>
        <v>669</v>
      </c>
      <c r="F50" s="9">
        <f t="shared" si="11"/>
        <v>665</v>
      </c>
      <c r="G50" s="9">
        <f t="shared" si="11"/>
        <v>7332</v>
      </c>
      <c r="H50" s="9">
        <f t="shared" si="11"/>
        <v>6312</v>
      </c>
      <c r="I50" s="9">
        <f t="shared" si="11"/>
        <v>3138</v>
      </c>
      <c r="J50" s="9">
        <f t="shared" si="11"/>
        <v>2561</v>
      </c>
      <c r="K50" s="9">
        <f t="shared" si="11"/>
        <v>5139</v>
      </c>
      <c r="L50" s="9">
        <f t="shared" si="11"/>
        <v>7410</v>
      </c>
      <c r="M50" s="9">
        <f t="shared" si="11"/>
        <v>52431</v>
      </c>
      <c r="N50"/>
      <c r="O50"/>
      <c r="P50" s="265"/>
      <c r="Q50" s="265"/>
      <c r="S50" s="262"/>
    </row>
    <row r="51" spans="1:19" s="72" customFormat="1">
      <c r="A51" s="22"/>
      <c r="B51"/>
      <c r="C51"/>
      <c r="D51"/>
      <c r="E51"/>
      <c r="F51"/>
      <c r="G51"/>
      <c r="H51"/>
      <c r="I51"/>
      <c r="J51"/>
      <c r="K51"/>
      <c r="L51"/>
      <c r="M51"/>
      <c r="N51"/>
      <c r="O51" s="265"/>
      <c r="P51" s="265"/>
      <c r="Q51" s="262"/>
      <c r="R51" s="262"/>
    </row>
    <row r="52" spans="1:19" s="74" customFormat="1">
      <c r="A52" s="22"/>
      <c r="B52"/>
      <c r="C52"/>
      <c r="D52"/>
      <c r="E52"/>
      <c r="F52"/>
      <c r="G52"/>
      <c r="H52"/>
      <c r="I52"/>
      <c r="J52"/>
      <c r="K52"/>
      <c r="L52"/>
      <c r="M52"/>
      <c r="N52"/>
      <c r="O52" s="265"/>
      <c r="P52" s="265"/>
      <c r="Q52" s="262"/>
      <c r="R52" s="262"/>
    </row>
    <row r="53" spans="1:19" s="74" customFormat="1">
      <c r="A53" s="22"/>
      <c r="B53"/>
      <c r="C53"/>
      <c r="D53"/>
      <c r="E53"/>
      <c r="F53"/>
      <c r="G53"/>
      <c r="H53"/>
      <c r="I53"/>
      <c r="J53"/>
      <c r="K53"/>
      <c r="L53"/>
      <c r="M53"/>
      <c r="N53"/>
      <c r="O53" s="265"/>
      <c r="P53" s="265"/>
      <c r="Q53" s="262"/>
      <c r="R53" s="262"/>
    </row>
    <row r="54" spans="1:19" s="74" customFormat="1">
      <c r="A54" s="22"/>
      <c r="B54"/>
      <c r="C54"/>
      <c r="D54"/>
      <c r="E54"/>
      <c r="F54"/>
      <c r="G54"/>
      <c r="H54"/>
      <c r="I54"/>
      <c r="J54"/>
      <c r="K54"/>
      <c r="L54"/>
      <c r="M54"/>
      <c r="N54"/>
      <c r="O54" s="265"/>
      <c r="P54" s="265"/>
      <c r="Q54" s="262"/>
      <c r="R54" s="262"/>
    </row>
    <row r="55" spans="1:19" s="74" customFormat="1">
      <c r="A55" s="52" t="s">
        <v>112</v>
      </c>
      <c r="B55" s="271"/>
      <c r="C55" s="271"/>
      <c r="D55" s="271"/>
      <c r="E55" s="271"/>
      <c r="F55" s="271"/>
      <c r="G55" s="271"/>
      <c r="H55" s="271"/>
      <c r="I55" s="271"/>
      <c r="J55" s="271"/>
      <c r="K55" s="271"/>
      <c r="L55" s="271"/>
      <c r="M55" s="264"/>
      <c r="N55" s="271"/>
      <c r="O55" s="265"/>
      <c r="P55" s="265"/>
      <c r="Q55" s="262"/>
      <c r="R55" s="262"/>
    </row>
    <row r="56" spans="1:19" s="413" customFormat="1" ht="38.25">
      <c r="A56" s="274" t="s">
        <v>150</v>
      </c>
      <c r="B56" s="212" t="s">
        <v>101</v>
      </c>
      <c r="C56" s="410" t="s">
        <v>323</v>
      </c>
      <c r="D56" s="212" t="s">
        <v>218</v>
      </c>
      <c r="E56" s="212" t="s">
        <v>184</v>
      </c>
      <c r="F56" s="212" t="s">
        <v>202</v>
      </c>
      <c r="G56" s="212" t="s">
        <v>219</v>
      </c>
      <c r="H56" s="410" t="s">
        <v>523</v>
      </c>
      <c r="I56" s="212" t="s">
        <v>149</v>
      </c>
      <c r="J56" s="212" t="s">
        <v>155</v>
      </c>
      <c r="K56" s="212" t="s">
        <v>220</v>
      </c>
      <c r="L56" s="212" t="s">
        <v>156</v>
      </c>
      <c r="M56" s="212" t="s">
        <v>255</v>
      </c>
      <c r="N56" s="411"/>
      <c r="O56" s="411"/>
      <c r="P56" s="412"/>
      <c r="Q56" s="412"/>
      <c r="R56" s="173"/>
    </row>
    <row r="57" spans="1:19" s="74" customFormat="1">
      <c r="A57" s="9" t="s">
        <v>176</v>
      </c>
      <c r="B57" s="9">
        <f>B71</f>
        <v>270</v>
      </c>
      <c r="C57" s="9">
        <f>C71</f>
        <v>6994</v>
      </c>
      <c r="D57" s="9">
        <f>D71</f>
        <v>4002</v>
      </c>
      <c r="E57" s="9">
        <f>E71</f>
        <v>276</v>
      </c>
      <c r="F57" s="9">
        <f>F71+G71</f>
        <v>285</v>
      </c>
      <c r="G57" s="9">
        <f>H71+I71</f>
        <v>4353</v>
      </c>
      <c r="H57" s="9">
        <f t="shared" ref="H57:H63" si="12">J71</f>
        <v>4149</v>
      </c>
      <c r="I57" s="9">
        <f>K71+L71</f>
        <v>1563</v>
      </c>
      <c r="J57" s="9">
        <f>M71</f>
        <v>1319</v>
      </c>
      <c r="K57" s="9">
        <f>N71</f>
        <v>3363</v>
      </c>
      <c r="L57" s="9">
        <f>O71</f>
        <v>4216</v>
      </c>
      <c r="M57" s="9">
        <f t="shared" ref="M57:M63" si="13">SUM(B57:L57)</f>
        <v>30790</v>
      </c>
      <c r="N57" s="264"/>
      <c r="O57" s="264"/>
      <c r="P57" s="265"/>
      <c r="Q57" s="265"/>
      <c r="R57" s="262"/>
    </row>
    <row r="58" spans="1:19" s="74" customFormat="1">
      <c r="A58" s="9" t="s">
        <v>294</v>
      </c>
      <c r="B58" s="9">
        <f t="shared" ref="B58:E63" si="14">B72</f>
        <v>24</v>
      </c>
      <c r="C58" s="9">
        <f t="shared" si="14"/>
        <v>621</v>
      </c>
      <c r="D58" s="9">
        <f t="shared" si="14"/>
        <v>952</v>
      </c>
      <c r="E58" s="9">
        <f t="shared" si="14"/>
        <v>50</v>
      </c>
      <c r="F58" s="9">
        <f t="shared" ref="F58:F63" si="15">F72+G72</f>
        <v>112</v>
      </c>
      <c r="G58" s="9">
        <f t="shared" ref="G58:G63" si="16">H72+I72</f>
        <v>303</v>
      </c>
      <c r="H58" s="9">
        <f t="shared" si="12"/>
        <v>423</v>
      </c>
      <c r="I58" s="9">
        <f t="shared" ref="I58:I63" si="17">K72+L72</f>
        <v>258</v>
      </c>
      <c r="J58" s="9">
        <f t="shared" ref="J58:L63" si="18">M72</f>
        <v>120</v>
      </c>
      <c r="K58" s="9">
        <f t="shared" si="18"/>
        <v>428</v>
      </c>
      <c r="L58" s="9">
        <f t="shared" si="18"/>
        <v>117</v>
      </c>
      <c r="M58" s="9">
        <f t="shared" si="13"/>
        <v>3408</v>
      </c>
      <c r="N58" s="264"/>
      <c r="O58" s="264"/>
      <c r="P58" s="265"/>
      <c r="Q58" s="265"/>
      <c r="R58" s="262"/>
    </row>
    <row r="59" spans="1:19" s="74" customFormat="1">
      <c r="A59" s="9" t="s">
        <v>295</v>
      </c>
      <c r="B59" s="9">
        <f t="shared" si="14"/>
        <v>57</v>
      </c>
      <c r="C59" s="9">
        <f t="shared" si="14"/>
        <v>407</v>
      </c>
      <c r="D59" s="9">
        <f t="shared" si="14"/>
        <v>1180</v>
      </c>
      <c r="E59" s="9">
        <f t="shared" si="14"/>
        <v>70</v>
      </c>
      <c r="F59" s="9">
        <f t="shared" si="15"/>
        <v>95</v>
      </c>
      <c r="G59" s="9">
        <f t="shared" si="16"/>
        <v>817</v>
      </c>
      <c r="H59" s="9">
        <f t="shared" si="12"/>
        <v>520</v>
      </c>
      <c r="I59" s="9">
        <f t="shared" si="17"/>
        <v>535</v>
      </c>
      <c r="J59" s="9">
        <f t="shared" si="18"/>
        <v>347</v>
      </c>
      <c r="K59" s="9">
        <f t="shared" si="18"/>
        <v>542</v>
      </c>
      <c r="L59" s="9">
        <f t="shared" si="18"/>
        <v>283</v>
      </c>
      <c r="M59" s="9">
        <f t="shared" si="13"/>
        <v>4853</v>
      </c>
      <c r="N59" s="264"/>
      <c r="O59" s="264"/>
      <c r="P59" s="265"/>
      <c r="Q59" s="265"/>
      <c r="R59" s="262"/>
    </row>
    <row r="60" spans="1:19" s="74" customFormat="1">
      <c r="A60" s="9" t="s">
        <v>296</v>
      </c>
      <c r="B60" s="9">
        <f t="shared" si="14"/>
        <v>243</v>
      </c>
      <c r="C60" s="9">
        <f t="shared" si="14"/>
        <v>1276</v>
      </c>
      <c r="D60" s="9">
        <f t="shared" si="14"/>
        <v>706</v>
      </c>
      <c r="E60" s="9">
        <f t="shared" si="14"/>
        <v>110</v>
      </c>
      <c r="F60" s="9">
        <f t="shared" si="15"/>
        <v>59</v>
      </c>
      <c r="G60" s="9">
        <f t="shared" si="16"/>
        <v>1535</v>
      </c>
      <c r="H60" s="9">
        <f t="shared" si="12"/>
        <v>700</v>
      </c>
      <c r="I60" s="9">
        <f t="shared" si="17"/>
        <v>437</v>
      </c>
      <c r="J60" s="9">
        <f t="shared" si="18"/>
        <v>552</v>
      </c>
      <c r="K60" s="9">
        <f t="shared" si="18"/>
        <v>364</v>
      </c>
      <c r="L60" s="9">
        <f t="shared" si="18"/>
        <v>1106</v>
      </c>
      <c r="M60" s="9">
        <f t="shared" si="13"/>
        <v>7088</v>
      </c>
      <c r="N60" s="264"/>
      <c r="O60" s="264"/>
      <c r="P60" s="265"/>
      <c r="Q60" s="265"/>
      <c r="R60" s="262"/>
    </row>
    <row r="61" spans="1:19" s="74" customFormat="1">
      <c r="A61" s="9" t="s">
        <v>297</v>
      </c>
      <c r="B61" s="9">
        <f t="shared" si="14"/>
        <v>6</v>
      </c>
      <c r="C61" s="9">
        <f t="shared" si="14"/>
        <v>57</v>
      </c>
      <c r="D61" s="9">
        <f t="shared" si="14"/>
        <v>36</v>
      </c>
      <c r="E61" s="9">
        <f t="shared" si="14"/>
        <v>1</v>
      </c>
      <c r="F61" s="9">
        <f t="shared" si="15"/>
        <v>3</v>
      </c>
      <c r="G61" s="9">
        <f t="shared" si="16"/>
        <v>81</v>
      </c>
      <c r="H61" s="9">
        <f t="shared" si="12"/>
        <v>11</v>
      </c>
      <c r="I61" s="9">
        <f t="shared" si="17"/>
        <v>31</v>
      </c>
      <c r="J61" s="9">
        <f t="shared" si="18"/>
        <v>10</v>
      </c>
      <c r="K61" s="9">
        <f t="shared" si="18"/>
        <v>7</v>
      </c>
      <c r="L61" s="9">
        <f t="shared" si="18"/>
        <v>65</v>
      </c>
      <c r="M61" s="9">
        <f t="shared" si="13"/>
        <v>308</v>
      </c>
      <c r="N61" s="264"/>
      <c r="O61" s="264"/>
      <c r="P61" s="265"/>
      <c r="Q61" s="265"/>
      <c r="R61" s="262"/>
    </row>
    <row r="62" spans="1:19" s="74" customFormat="1">
      <c r="A62" s="9" t="s">
        <v>162</v>
      </c>
      <c r="B62" s="9">
        <f t="shared" si="14"/>
        <v>39</v>
      </c>
      <c r="C62" s="9">
        <f t="shared" si="14"/>
        <v>869</v>
      </c>
      <c r="D62" s="9">
        <f t="shared" si="14"/>
        <v>389</v>
      </c>
      <c r="E62" s="9">
        <f t="shared" si="14"/>
        <v>33</v>
      </c>
      <c r="F62" s="9">
        <f t="shared" si="15"/>
        <v>96</v>
      </c>
      <c r="G62" s="9">
        <f t="shared" si="16"/>
        <v>115</v>
      </c>
      <c r="H62" s="9">
        <f t="shared" si="12"/>
        <v>314</v>
      </c>
      <c r="I62" s="9">
        <f t="shared" si="17"/>
        <v>169</v>
      </c>
      <c r="J62" s="9">
        <f t="shared" si="18"/>
        <v>124</v>
      </c>
      <c r="K62" s="9">
        <f t="shared" si="18"/>
        <v>187</v>
      </c>
      <c r="L62" s="9">
        <f t="shared" si="18"/>
        <v>599</v>
      </c>
      <c r="M62" s="9">
        <f t="shared" si="13"/>
        <v>2934</v>
      </c>
      <c r="N62" s="264"/>
      <c r="O62" s="264"/>
      <c r="P62" s="265"/>
      <c r="Q62" s="265"/>
      <c r="R62" s="262"/>
    </row>
    <row r="63" spans="1:19" s="74" customFormat="1">
      <c r="A63" s="70" t="s">
        <v>177</v>
      </c>
      <c r="B63" s="9">
        <f t="shared" si="14"/>
        <v>50</v>
      </c>
      <c r="C63" s="9">
        <f t="shared" si="14"/>
        <v>556</v>
      </c>
      <c r="D63" s="9">
        <f>D77</f>
        <v>471</v>
      </c>
      <c r="E63" s="9">
        <f t="shared" si="14"/>
        <v>129</v>
      </c>
      <c r="F63" s="9">
        <f t="shared" si="15"/>
        <v>15</v>
      </c>
      <c r="G63" s="9">
        <f t="shared" si="16"/>
        <v>128</v>
      </c>
      <c r="H63" s="9">
        <f t="shared" si="12"/>
        <v>195</v>
      </c>
      <c r="I63" s="9">
        <f t="shared" si="17"/>
        <v>145</v>
      </c>
      <c r="J63" s="9">
        <f t="shared" si="18"/>
        <v>89</v>
      </c>
      <c r="K63" s="9">
        <f t="shared" si="18"/>
        <v>248</v>
      </c>
      <c r="L63" s="9">
        <f t="shared" si="18"/>
        <v>1024</v>
      </c>
      <c r="M63" s="9">
        <f t="shared" si="13"/>
        <v>3050</v>
      </c>
      <c r="N63" s="264"/>
      <c r="O63" s="264"/>
      <c r="P63" s="264"/>
      <c r="Q63" s="264"/>
      <c r="R63" s="262"/>
    </row>
    <row r="64" spans="1:19" s="74" customFormat="1" ht="25.5">
      <c r="A64" s="94" t="s">
        <v>198</v>
      </c>
      <c r="B64" s="9">
        <f>SUM(B57:B63)</f>
        <v>689</v>
      </c>
      <c r="C64" s="9">
        <f>SUM(C57:C63)</f>
        <v>10780</v>
      </c>
      <c r="D64" s="9">
        <f t="shared" ref="D64:M64" si="19">SUM(D57:D63)</f>
        <v>7736</v>
      </c>
      <c r="E64" s="9">
        <f t="shared" si="19"/>
        <v>669</v>
      </c>
      <c r="F64" s="9">
        <f t="shared" si="19"/>
        <v>665</v>
      </c>
      <c r="G64" s="9">
        <f t="shared" si="19"/>
        <v>7332</v>
      </c>
      <c r="H64" s="9">
        <f t="shared" si="19"/>
        <v>6312</v>
      </c>
      <c r="I64" s="9">
        <f t="shared" si="19"/>
        <v>3138</v>
      </c>
      <c r="J64" s="9">
        <f t="shared" si="19"/>
        <v>2561</v>
      </c>
      <c r="K64" s="9">
        <f t="shared" si="19"/>
        <v>5139</v>
      </c>
      <c r="L64" s="9">
        <f t="shared" si="19"/>
        <v>7410</v>
      </c>
      <c r="M64" s="9">
        <f t="shared" si="19"/>
        <v>52431</v>
      </c>
      <c r="N64" s="264"/>
      <c r="O64" s="264"/>
      <c r="P64" s="264"/>
      <c r="Q64" s="264"/>
      <c r="R64" s="262"/>
    </row>
    <row r="65" spans="1:18" s="74" customFormat="1">
      <c r="A65" s="52"/>
      <c r="B65" s="271"/>
      <c r="C65" s="271"/>
      <c r="D65" s="271"/>
      <c r="E65" s="271"/>
      <c r="F65" s="271"/>
      <c r="G65" s="271"/>
      <c r="H65" s="271"/>
      <c r="I65" s="271"/>
      <c r="J65" s="271"/>
      <c r="K65" s="271"/>
      <c r="L65" s="271"/>
      <c r="M65" s="271"/>
      <c r="N65" s="264"/>
      <c r="O65" s="271"/>
      <c r="P65" s="264"/>
      <c r="Q65" s="264"/>
      <c r="R65" s="262"/>
    </row>
    <row r="66" spans="1:18" s="74" customFormat="1">
      <c r="A66" s="52"/>
      <c r="B66" s="271"/>
      <c r="C66" s="271"/>
      <c r="D66" s="271"/>
      <c r="E66" s="271"/>
      <c r="F66" s="271"/>
      <c r="G66" s="271"/>
      <c r="H66" s="271"/>
      <c r="I66" s="271"/>
      <c r="J66" s="271"/>
      <c r="K66" s="271"/>
      <c r="L66" s="271"/>
      <c r="M66" s="271"/>
      <c r="N66" s="264"/>
      <c r="O66" s="271"/>
      <c r="P66" s="264"/>
      <c r="Q66" s="264"/>
      <c r="R66" s="262"/>
    </row>
    <row r="67" spans="1:18" s="74" customFormat="1">
      <c r="A67" s="52"/>
      <c r="B67" s="271"/>
      <c r="C67" s="271"/>
      <c r="D67" s="271"/>
      <c r="E67" s="271"/>
      <c r="F67" s="271"/>
      <c r="G67" s="271"/>
      <c r="H67" s="271"/>
      <c r="I67" s="271"/>
      <c r="J67" s="271"/>
      <c r="K67" s="271"/>
      <c r="L67" s="271"/>
      <c r="M67" s="271"/>
      <c r="N67" s="264"/>
      <c r="O67" s="271"/>
      <c r="P67" s="264"/>
      <c r="Q67" s="264"/>
      <c r="R67" s="262"/>
    </row>
    <row r="68" spans="1:18" s="74" customFormat="1">
      <c r="A68" s="52"/>
      <c r="B68" s="271"/>
      <c r="C68" s="271"/>
      <c r="D68" s="271"/>
      <c r="E68" s="271"/>
      <c r="F68" s="271"/>
      <c r="G68" s="271"/>
      <c r="H68" s="271"/>
      <c r="I68" s="271"/>
      <c r="J68" s="271"/>
      <c r="K68" s="271"/>
      <c r="L68" s="271"/>
      <c r="M68" s="271"/>
      <c r="N68" s="264"/>
      <c r="O68" s="271"/>
      <c r="P68" s="264"/>
      <c r="Q68" s="264"/>
      <c r="R68" s="262"/>
    </row>
    <row r="69" spans="1:18" s="74" customFormat="1">
      <c r="A69" s="52" t="s">
        <v>88</v>
      </c>
      <c r="B69" s="271"/>
      <c r="C69" s="271"/>
      <c r="D69" s="271"/>
      <c r="E69" s="271"/>
      <c r="F69" s="271"/>
      <c r="G69" s="271"/>
      <c r="H69" s="271"/>
      <c r="I69" s="271"/>
      <c r="J69" s="271"/>
      <c r="K69" s="271"/>
      <c r="L69" s="271"/>
      <c r="M69" s="271"/>
      <c r="N69" s="264"/>
      <c r="O69" s="271"/>
      <c r="P69" s="264"/>
      <c r="Q69" s="264"/>
      <c r="R69" s="262"/>
    </row>
    <row r="70" spans="1:18" s="74" customFormat="1" ht="26.25" customHeight="1">
      <c r="A70" s="274" t="s">
        <v>150</v>
      </c>
      <c r="B70" s="25" t="s">
        <v>101</v>
      </c>
      <c r="C70" s="272" t="s">
        <v>323</v>
      </c>
      <c r="D70" s="25" t="s">
        <v>218</v>
      </c>
      <c r="E70" s="25" t="s">
        <v>184</v>
      </c>
      <c r="F70" s="25" t="s">
        <v>146</v>
      </c>
      <c r="G70" s="25" t="s">
        <v>105</v>
      </c>
      <c r="H70" s="25" t="s">
        <v>219</v>
      </c>
      <c r="I70" s="268" t="s">
        <v>380</v>
      </c>
      <c r="J70" s="25" t="s">
        <v>306</v>
      </c>
      <c r="K70" s="25" t="s">
        <v>149</v>
      </c>
      <c r="L70" s="25" t="s">
        <v>239</v>
      </c>
      <c r="M70" s="25" t="s">
        <v>155</v>
      </c>
      <c r="N70" s="25" t="s">
        <v>220</v>
      </c>
      <c r="O70" s="25" t="s">
        <v>156</v>
      </c>
      <c r="P70" s="25" t="s">
        <v>255</v>
      </c>
      <c r="Q70" s="262"/>
    </row>
    <row r="71" spans="1:18" s="74" customFormat="1">
      <c r="A71" s="9" t="s">
        <v>176</v>
      </c>
      <c r="B71" s="9">
        <v>270</v>
      </c>
      <c r="C71" s="9">
        <v>6994</v>
      </c>
      <c r="D71" s="9">
        <v>4002</v>
      </c>
      <c r="E71" s="9">
        <v>276</v>
      </c>
      <c r="F71" s="9">
        <v>147</v>
      </c>
      <c r="G71" s="9">
        <v>138</v>
      </c>
      <c r="H71" s="9">
        <v>4302</v>
      </c>
      <c r="I71" s="9">
        <v>51</v>
      </c>
      <c r="J71" s="9">
        <v>4149</v>
      </c>
      <c r="K71" s="9">
        <v>633</v>
      </c>
      <c r="L71" s="9">
        <v>930</v>
      </c>
      <c r="M71" s="9">
        <v>1319</v>
      </c>
      <c r="N71" s="9">
        <v>3363</v>
      </c>
      <c r="O71" s="9">
        <v>4216</v>
      </c>
      <c r="P71" s="9">
        <f t="shared" ref="P71:P78" si="20">SUM(B71:O71)</f>
        <v>30790</v>
      </c>
      <c r="Q71" s="262"/>
    </row>
    <row r="72" spans="1:18" s="75" customFormat="1">
      <c r="A72" s="9" t="s">
        <v>294</v>
      </c>
      <c r="B72" s="9">
        <v>24</v>
      </c>
      <c r="C72" s="9">
        <v>621</v>
      </c>
      <c r="D72" s="9">
        <v>952</v>
      </c>
      <c r="E72" s="9">
        <v>50</v>
      </c>
      <c r="F72" s="9">
        <v>94</v>
      </c>
      <c r="G72" s="9">
        <v>18</v>
      </c>
      <c r="H72" s="9">
        <v>295</v>
      </c>
      <c r="I72" s="9">
        <v>8</v>
      </c>
      <c r="J72" s="9">
        <v>423</v>
      </c>
      <c r="K72" s="9">
        <v>116</v>
      </c>
      <c r="L72" s="9">
        <v>142</v>
      </c>
      <c r="M72" s="9">
        <v>120</v>
      </c>
      <c r="N72" s="9">
        <v>428</v>
      </c>
      <c r="O72" s="9">
        <v>117</v>
      </c>
      <c r="P72" s="9">
        <f t="shared" si="20"/>
        <v>3408</v>
      </c>
      <c r="Q72" s="262"/>
    </row>
    <row r="73" spans="1:18">
      <c r="A73" s="9" t="s">
        <v>295</v>
      </c>
      <c r="B73" s="9">
        <v>57</v>
      </c>
      <c r="C73" s="9">
        <v>407</v>
      </c>
      <c r="D73" s="9">
        <v>1180</v>
      </c>
      <c r="E73" s="9">
        <v>70</v>
      </c>
      <c r="F73" s="9">
        <v>76</v>
      </c>
      <c r="G73" s="9">
        <v>19</v>
      </c>
      <c r="H73" s="9">
        <v>805</v>
      </c>
      <c r="I73" s="9">
        <v>12</v>
      </c>
      <c r="J73" s="9">
        <v>520</v>
      </c>
      <c r="K73" s="9">
        <v>228</v>
      </c>
      <c r="L73" s="9">
        <v>307</v>
      </c>
      <c r="M73" s="9">
        <v>347</v>
      </c>
      <c r="N73" s="9">
        <v>542</v>
      </c>
      <c r="O73" s="9">
        <v>283</v>
      </c>
      <c r="P73" s="9">
        <f t="shared" si="20"/>
        <v>4853</v>
      </c>
      <c r="R73" s="71"/>
    </row>
    <row r="74" spans="1:18">
      <c r="A74" s="9" t="s">
        <v>296</v>
      </c>
      <c r="B74" s="9">
        <v>243</v>
      </c>
      <c r="C74" s="9">
        <v>1276</v>
      </c>
      <c r="D74" s="9">
        <v>706</v>
      </c>
      <c r="E74" s="9">
        <v>110</v>
      </c>
      <c r="F74" s="9">
        <v>48</v>
      </c>
      <c r="G74" s="9">
        <v>11</v>
      </c>
      <c r="H74" s="9">
        <v>1533</v>
      </c>
      <c r="I74" s="9">
        <v>2</v>
      </c>
      <c r="J74" s="9">
        <v>700</v>
      </c>
      <c r="K74" s="9">
        <v>162</v>
      </c>
      <c r="L74" s="9">
        <v>275</v>
      </c>
      <c r="M74" s="9">
        <v>552</v>
      </c>
      <c r="N74" s="9">
        <v>364</v>
      </c>
      <c r="O74" s="9">
        <v>1106</v>
      </c>
      <c r="P74" s="9">
        <f t="shared" si="20"/>
        <v>7088</v>
      </c>
      <c r="R74" s="71"/>
    </row>
    <row r="75" spans="1:18">
      <c r="A75" s="9" t="s">
        <v>297</v>
      </c>
      <c r="B75" s="9">
        <v>6</v>
      </c>
      <c r="C75" s="9">
        <v>57</v>
      </c>
      <c r="D75" s="9">
        <v>36</v>
      </c>
      <c r="E75" s="9">
        <v>1</v>
      </c>
      <c r="F75" s="9">
        <v>2</v>
      </c>
      <c r="G75" s="9">
        <v>1</v>
      </c>
      <c r="H75" s="9">
        <v>80</v>
      </c>
      <c r="I75" s="9">
        <v>1</v>
      </c>
      <c r="J75" s="9">
        <v>11</v>
      </c>
      <c r="K75" s="9">
        <v>24</v>
      </c>
      <c r="L75" s="9">
        <v>7</v>
      </c>
      <c r="M75" s="9">
        <v>10</v>
      </c>
      <c r="N75" s="9">
        <v>7</v>
      </c>
      <c r="O75" s="9">
        <v>65</v>
      </c>
      <c r="P75" s="9">
        <f t="shared" si="20"/>
        <v>308</v>
      </c>
      <c r="R75" s="71"/>
    </row>
    <row r="76" spans="1:18" s="76" customFormat="1">
      <c r="A76" s="9" t="s">
        <v>162</v>
      </c>
      <c r="B76" s="9">
        <v>39</v>
      </c>
      <c r="C76" s="9">
        <v>869</v>
      </c>
      <c r="D76" s="9">
        <v>389</v>
      </c>
      <c r="E76" s="9">
        <v>33</v>
      </c>
      <c r="F76" s="9"/>
      <c r="G76" s="9">
        <v>96</v>
      </c>
      <c r="H76" s="9">
        <v>111</v>
      </c>
      <c r="I76" s="9">
        <v>4</v>
      </c>
      <c r="J76" s="9">
        <v>314</v>
      </c>
      <c r="K76" s="9">
        <v>54</v>
      </c>
      <c r="L76" s="9">
        <v>115</v>
      </c>
      <c r="M76" s="9">
        <v>124</v>
      </c>
      <c r="N76" s="9">
        <v>187</v>
      </c>
      <c r="O76" s="9">
        <v>599</v>
      </c>
      <c r="P76" s="9">
        <f t="shared" si="20"/>
        <v>2934</v>
      </c>
      <c r="Q76" s="262"/>
    </row>
    <row r="77" spans="1:18" s="76" customFormat="1">
      <c r="A77" s="70" t="s">
        <v>177</v>
      </c>
      <c r="B77" s="9">
        <v>50</v>
      </c>
      <c r="C77" s="9">
        <v>556</v>
      </c>
      <c r="D77" s="9">
        <v>471</v>
      </c>
      <c r="E77" s="9">
        <v>129</v>
      </c>
      <c r="F77" s="9">
        <v>14</v>
      </c>
      <c r="G77" s="9">
        <v>1</v>
      </c>
      <c r="H77" s="9">
        <v>124</v>
      </c>
      <c r="I77" s="9">
        <v>4</v>
      </c>
      <c r="J77" s="9">
        <v>195</v>
      </c>
      <c r="K77" s="9">
        <v>57</v>
      </c>
      <c r="L77" s="9">
        <v>88</v>
      </c>
      <c r="M77" s="9">
        <v>89</v>
      </c>
      <c r="N77" s="9">
        <v>248</v>
      </c>
      <c r="O77" s="9">
        <v>1024</v>
      </c>
      <c r="P77" s="9">
        <f t="shared" si="20"/>
        <v>3050</v>
      </c>
      <c r="Q77" s="262"/>
    </row>
    <row r="78" spans="1:18" s="76" customFormat="1" ht="25.5">
      <c r="A78" s="70" t="s">
        <v>198</v>
      </c>
      <c r="B78" s="9">
        <f t="shared" ref="B78:O78" si="21">SUM(B71:B77)</f>
        <v>689</v>
      </c>
      <c r="C78" s="9">
        <f t="shared" si="21"/>
        <v>10780</v>
      </c>
      <c r="D78" s="9">
        <f t="shared" si="21"/>
        <v>7736</v>
      </c>
      <c r="E78" s="9">
        <f t="shared" si="21"/>
        <v>669</v>
      </c>
      <c r="F78" s="9">
        <f t="shared" si="21"/>
        <v>381</v>
      </c>
      <c r="G78" s="9">
        <f t="shared" si="21"/>
        <v>284</v>
      </c>
      <c r="H78" s="9">
        <f t="shared" si="21"/>
        <v>7250</v>
      </c>
      <c r="I78" s="9">
        <f t="shared" si="21"/>
        <v>82</v>
      </c>
      <c r="J78" s="9">
        <f t="shared" si="21"/>
        <v>6312</v>
      </c>
      <c r="K78" s="9">
        <f t="shared" si="21"/>
        <v>1274</v>
      </c>
      <c r="L78" s="9">
        <f t="shared" si="21"/>
        <v>1864</v>
      </c>
      <c r="M78" s="9">
        <f t="shared" si="21"/>
        <v>2561</v>
      </c>
      <c r="N78" s="9">
        <f t="shared" si="21"/>
        <v>5139</v>
      </c>
      <c r="O78" s="9">
        <f t="shared" si="21"/>
        <v>7410</v>
      </c>
      <c r="P78" s="9">
        <f t="shared" si="20"/>
        <v>52431</v>
      </c>
      <c r="Q78" s="262"/>
    </row>
    <row r="79" spans="1:18" s="76" customFormat="1">
      <c r="A79" s="52"/>
      <c r="B79" s="271"/>
      <c r="C79" s="271"/>
      <c r="D79" s="271"/>
      <c r="E79" s="271"/>
      <c r="F79" s="271"/>
      <c r="G79" s="271"/>
      <c r="H79" s="271"/>
      <c r="I79" s="271"/>
      <c r="J79" s="271"/>
      <c r="K79" s="271"/>
      <c r="L79" s="271"/>
      <c r="M79" s="264"/>
      <c r="N79" s="271"/>
      <c r="O79" s="264"/>
      <c r="P79" s="264"/>
      <c r="Q79" s="262"/>
      <c r="R79" s="262"/>
    </row>
    <row r="80" spans="1:18" s="76" customFormat="1">
      <c r="A80" s="52"/>
      <c r="B80" s="271"/>
      <c r="C80" s="271"/>
      <c r="D80" s="271"/>
      <c r="E80" s="271"/>
      <c r="F80" s="271"/>
      <c r="G80" s="271"/>
      <c r="H80" s="271"/>
      <c r="I80" s="271"/>
      <c r="J80" s="271"/>
      <c r="K80" s="271"/>
      <c r="L80" s="271"/>
      <c r="M80" s="264"/>
      <c r="N80" s="271"/>
      <c r="O80" s="264"/>
      <c r="P80" s="264"/>
      <c r="Q80" s="262"/>
      <c r="R80" s="262"/>
    </row>
    <row r="81" spans="1:18" s="76" customFormat="1" ht="14.1" customHeight="1">
      <c r="A81" s="513" t="s">
        <v>91</v>
      </c>
      <c r="B81" s="514"/>
      <c r="C81" s="515"/>
      <c r="D81" s="271"/>
      <c r="E81" s="275"/>
      <c r="F81" s="275"/>
      <c r="G81" s="293"/>
      <c r="H81" s="293"/>
      <c r="I81" s="271"/>
      <c r="J81" s="293"/>
      <c r="K81" s="293"/>
      <c r="L81" s="271"/>
      <c r="M81" s="293"/>
      <c r="N81" s="293"/>
      <c r="O81" s="264"/>
      <c r="P81" s="264"/>
      <c r="Q81" s="262"/>
      <c r="R81" s="262"/>
    </row>
    <row r="82" spans="1:18" s="76" customFormat="1" ht="14.1" customHeight="1">
      <c r="A82" s="8"/>
      <c r="B82" s="276" t="s">
        <v>290</v>
      </c>
      <c r="C82" s="24" t="s">
        <v>151</v>
      </c>
      <c r="D82" s="287"/>
      <c r="E82" s="275"/>
      <c r="F82" s="275"/>
      <c r="G82" s="294"/>
      <c r="H82" s="295"/>
      <c r="I82" s="264"/>
      <c r="J82" s="294"/>
      <c r="K82" s="295"/>
      <c r="L82" s="264"/>
      <c r="M82" s="294"/>
      <c r="N82" s="295"/>
      <c r="O82" s="264"/>
      <c r="P82" s="264"/>
      <c r="Q82" s="262"/>
      <c r="R82" s="262"/>
    </row>
    <row r="83" spans="1:18" s="76" customFormat="1" ht="14.1" customHeight="1">
      <c r="A83" s="277">
        <v>1</v>
      </c>
      <c r="B83" s="8" t="s">
        <v>383</v>
      </c>
      <c r="C83" s="70">
        <v>78538</v>
      </c>
      <c r="D83" s="288"/>
      <c r="E83" s="275"/>
      <c r="F83" s="275"/>
      <c r="G83" s="294"/>
      <c r="H83" s="295"/>
      <c r="I83" s="264"/>
      <c r="J83" s="294"/>
      <c r="K83" s="295"/>
      <c r="L83" s="264"/>
      <c r="M83" s="294"/>
      <c r="N83" s="295"/>
      <c r="O83" s="264"/>
      <c r="P83" s="264"/>
      <c r="Q83" s="262"/>
      <c r="R83" s="262"/>
    </row>
    <row r="84" spans="1:18" s="76" customFormat="1" ht="14.1" customHeight="1">
      <c r="A84" s="277">
        <v>2</v>
      </c>
      <c r="B84" s="8" t="s">
        <v>243</v>
      </c>
      <c r="C84" s="70">
        <v>50317</v>
      </c>
      <c r="D84" s="288"/>
      <c r="E84" s="275"/>
      <c r="F84" s="275"/>
      <c r="G84" s="294"/>
      <c r="H84" s="295"/>
      <c r="I84" s="264"/>
      <c r="J84" s="294"/>
      <c r="K84" s="295"/>
      <c r="L84" s="264"/>
      <c r="M84" s="294"/>
      <c r="N84" s="295"/>
      <c r="O84" s="264"/>
      <c r="P84" s="264"/>
      <c r="Q84" s="262"/>
      <c r="R84" s="262"/>
    </row>
    <row r="85" spans="1:18" s="76" customFormat="1">
      <c r="A85" s="277">
        <v>3</v>
      </c>
      <c r="B85" s="8" t="s">
        <v>133</v>
      </c>
      <c r="C85" s="70">
        <v>9470</v>
      </c>
      <c r="D85" s="288"/>
      <c r="E85" s="275"/>
      <c r="F85" s="275"/>
      <c r="G85" s="294"/>
      <c r="H85" s="295"/>
      <c r="I85" s="264"/>
      <c r="J85" s="294"/>
      <c r="K85" s="295"/>
      <c r="L85" s="264"/>
      <c r="M85" s="294"/>
      <c r="N85" s="295"/>
      <c r="O85" s="264"/>
      <c r="P85" s="264"/>
      <c r="Q85" s="262"/>
      <c r="R85" s="262"/>
    </row>
    <row r="86" spans="1:18" s="76" customFormat="1" ht="14.1" customHeight="1">
      <c r="A86" s="278">
        <v>4</v>
      </c>
      <c r="B86" s="8" t="s">
        <v>223</v>
      </c>
      <c r="C86" s="70">
        <v>8098</v>
      </c>
      <c r="D86" s="288"/>
      <c r="E86" s="279"/>
      <c r="F86" s="279"/>
      <c r="G86" s="294"/>
      <c r="H86" s="295"/>
      <c r="I86" s="264"/>
      <c r="J86" s="294"/>
      <c r="K86" s="295"/>
      <c r="L86" s="264"/>
      <c r="M86" s="294"/>
      <c r="N86" s="295"/>
      <c r="O86" s="264"/>
      <c r="P86" s="264"/>
      <c r="Q86" s="262"/>
      <c r="R86" s="262"/>
    </row>
    <row r="87" spans="1:18" ht="14.1" customHeight="1">
      <c r="A87" s="278">
        <v>5</v>
      </c>
      <c r="B87" s="8" t="s">
        <v>135</v>
      </c>
      <c r="C87" s="70">
        <v>7653</v>
      </c>
      <c r="D87" s="288"/>
      <c r="E87" s="280"/>
      <c r="F87" s="280"/>
      <c r="G87" s="294"/>
      <c r="H87" s="295"/>
      <c r="I87" s="264"/>
      <c r="J87" s="294"/>
      <c r="K87" s="295"/>
      <c r="L87" s="264"/>
      <c r="M87" s="294"/>
      <c r="N87" s="295"/>
      <c r="O87" s="264"/>
      <c r="P87" s="264"/>
    </row>
    <row r="88" spans="1:18" s="76" customFormat="1" ht="14.1" customHeight="1">
      <c r="A88" s="278">
        <v>6</v>
      </c>
      <c r="B88" s="8" t="s">
        <v>221</v>
      </c>
      <c r="C88" s="70">
        <v>6356</v>
      </c>
      <c r="D88" s="288"/>
      <c r="E88" s="280"/>
      <c r="F88" s="280"/>
      <c r="G88" s="294"/>
      <c r="H88" s="295"/>
      <c r="I88" s="264"/>
      <c r="J88" s="294"/>
      <c r="K88" s="295"/>
      <c r="L88" s="264"/>
      <c r="M88" s="294"/>
      <c r="N88" s="295"/>
      <c r="O88" s="264"/>
      <c r="P88" s="264"/>
      <c r="Q88" s="262"/>
      <c r="R88" s="262"/>
    </row>
    <row r="89" spans="1:18" s="76" customFormat="1" ht="14.1" customHeight="1">
      <c r="A89" s="278">
        <v>7</v>
      </c>
      <c r="B89" s="8" t="s">
        <v>224</v>
      </c>
      <c r="C89" s="70">
        <v>4956</v>
      </c>
      <c r="D89" s="288"/>
      <c r="E89" s="280"/>
      <c r="F89" s="280"/>
      <c r="G89" s="294"/>
      <c r="H89" s="295"/>
      <c r="I89" s="264"/>
      <c r="J89" s="294"/>
      <c r="K89" s="295"/>
      <c r="L89" s="264"/>
      <c r="M89" s="294"/>
      <c r="N89" s="295"/>
      <c r="O89" s="264"/>
      <c r="P89" s="264"/>
      <c r="Q89" s="262"/>
      <c r="R89" s="262"/>
    </row>
    <row r="90" spans="1:18" s="76" customFormat="1" ht="14.1" customHeight="1">
      <c r="A90" s="278">
        <v>8</v>
      </c>
      <c r="B90" s="8" t="s">
        <v>308</v>
      </c>
      <c r="C90" s="70">
        <v>4951</v>
      </c>
      <c r="D90" s="288"/>
      <c r="E90" s="280"/>
      <c r="F90" s="280"/>
      <c r="G90" s="294"/>
      <c r="H90" s="295"/>
      <c r="I90" s="78"/>
      <c r="J90" s="294"/>
      <c r="K90" s="295"/>
      <c r="L90" s="78"/>
      <c r="M90" s="294"/>
      <c r="N90" s="295"/>
      <c r="O90" s="78"/>
      <c r="P90" s="78"/>
      <c r="Q90" s="262"/>
      <c r="R90" s="262"/>
    </row>
    <row r="91" spans="1:18" s="76" customFormat="1" ht="14.1" customHeight="1">
      <c r="A91" s="278">
        <v>9</v>
      </c>
      <c r="B91" s="8" t="s">
        <v>78</v>
      </c>
      <c r="C91" s="70">
        <v>4856</v>
      </c>
      <c r="D91" s="288"/>
      <c r="E91" s="280"/>
      <c r="F91" s="280"/>
      <c r="G91" s="294"/>
      <c r="H91" s="295"/>
      <c r="I91" s="78"/>
      <c r="J91" s="294"/>
      <c r="K91" s="295"/>
      <c r="L91" s="78"/>
      <c r="M91" s="294"/>
      <c r="N91" s="295"/>
      <c r="O91" s="78"/>
      <c r="P91" s="78"/>
      <c r="Q91" s="262"/>
      <c r="R91" s="262"/>
    </row>
    <row r="92" spans="1:18" s="76" customFormat="1" ht="14.1" customHeight="1">
      <c r="A92" s="278">
        <v>10</v>
      </c>
      <c r="B92" s="8" t="s">
        <v>132</v>
      </c>
      <c r="C92" s="70">
        <v>4264</v>
      </c>
      <c r="D92" s="288"/>
      <c r="E92" s="280"/>
      <c r="F92" s="280"/>
      <c r="G92" s="294"/>
      <c r="H92" s="295"/>
      <c r="I92" s="78"/>
      <c r="J92" s="294"/>
      <c r="K92" s="295"/>
      <c r="L92" s="78"/>
      <c r="M92" s="294"/>
      <c r="N92" s="295"/>
      <c r="O92" s="78"/>
      <c r="P92" s="78"/>
      <c r="Q92" s="262"/>
      <c r="R92" s="262"/>
    </row>
    <row r="93" spans="1:18" s="76" customFormat="1" ht="14.1" customHeight="1">
      <c r="A93" s="278">
        <v>11</v>
      </c>
      <c r="B93" s="8" t="s">
        <v>222</v>
      </c>
      <c r="C93" s="70">
        <v>3542</v>
      </c>
      <c r="D93" s="288"/>
      <c r="E93" s="275"/>
      <c r="F93" s="275"/>
      <c r="G93" s="294"/>
      <c r="H93" s="295"/>
      <c r="I93" s="68"/>
      <c r="J93" s="294"/>
      <c r="K93" s="295"/>
      <c r="L93" s="68"/>
      <c r="M93" s="294"/>
      <c r="N93" s="295"/>
      <c r="O93" s="68"/>
      <c r="P93" s="68"/>
      <c r="Q93" s="262"/>
      <c r="R93" s="262"/>
    </row>
    <row r="94" spans="1:18" s="76" customFormat="1" ht="14.1" customHeight="1">
      <c r="A94" s="278">
        <v>12</v>
      </c>
      <c r="B94" s="8" t="s">
        <v>385</v>
      </c>
      <c r="C94" s="70">
        <v>3235</v>
      </c>
      <c r="D94" s="288"/>
      <c r="E94" s="275"/>
      <c r="F94" s="275"/>
      <c r="G94" s="294"/>
      <c r="H94" s="295"/>
      <c r="I94" s="68"/>
      <c r="J94" s="294"/>
      <c r="K94" s="295"/>
      <c r="L94" s="68"/>
      <c r="M94" s="294"/>
      <c r="N94" s="295"/>
      <c r="O94" s="68"/>
      <c r="P94" s="68"/>
      <c r="Q94" s="262"/>
      <c r="R94" s="262"/>
    </row>
    <row r="95" spans="1:18" s="76" customFormat="1" ht="14.1" customHeight="1">
      <c r="A95" s="278">
        <v>13</v>
      </c>
      <c r="B95" s="8" t="s">
        <v>136</v>
      </c>
      <c r="C95" s="70">
        <v>2884</v>
      </c>
      <c r="D95" s="288"/>
      <c r="E95" s="275"/>
      <c r="F95" s="275"/>
      <c r="G95" s="294"/>
      <c r="H95" s="295"/>
      <c r="I95" s="68"/>
      <c r="J95" s="294"/>
      <c r="K95" s="295"/>
      <c r="L95" s="68"/>
      <c r="M95" s="294"/>
      <c r="N95" s="295"/>
      <c r="O95" s="68"/>
      <c r="P95" s="68"/>
      <c r="Q95" s="262"/>
      <c r="R95" s="262"/>
    </row>
    <row r="96" spans="1:18" s="76" customFormat="1">
      <c r="A96" s="278">
        <v>14</v>
      </c>
      <c r="B96" s="8" t="s">
        <v>384</v>
      </c>
      <c r="C96" s="70">
        <v>2357</v>
      </c>
      <c r="D96" s="288"/>
      <c r="E96" s="275"/>
      <c r="F96" s="275"/>
      <c r="G96" s="294"/>
      <c r="H96" s="295"/>
      <c r="I96" s="68"/>
      <c r="J96" s="294"/>
      <c r="K96" s="295"/>
      <c r="L96" s="68"/>
      <c r="M96" s="294"/>
      <c r="N96" s="295"/>
      <c r="O96" s="68"/>
      <c r="P96" s="271"/>
      <c r="Q96" s="262"/>
      <c r="R96" s="262"/>
    </row>
    <row r="97" spans="1:18" s="76" customFormat="1" ht="14.1" customHeight="1">
      <c r="A97" s="278">
        <v>15</v>
      </c>
      <c r="B97" s="8" t="s">
        <v>227</v>
      </c>
      <c r="C97" s="70">
        <v>2168</v>
      </c>
      <c r="D97" s="288"/>
      <c r="E97" s="68"/>
      <c r="F97" s="68"/>
      <c r="G97" s="68"/>
      <c r="H97" s="271"/>
      <c r="I97" s="68"/>
      <c r="J97" s="68"/>
      <c r="K97" s="271"/>
      <c r="L97" s="68"/>
      <c r="M97" s="68"/>
      <c r="N97" s="271"/>
      <c r="O97" s="68"/>
      <c r="P97" s="271"/>
      <c r="Q97" s="262"/>
      <c r="R97" s="262"/>
    </row>
    <row r="98" spans="1:18" s="76" customFormat="1">
      <c r="A98" s="278">
        <v>16</v>
      </c>
      <c r="B98" s="8" t="s">
        <v>402</v>
      </c>
      <c r="C98" s="70">
        <v>1933</v>
      </c>
      <c r="D98" s="288"/>
      <c r="E98" s="68"/>
      <c r="F98" s="68"/>
      <c r="G98" s="68"/>
      <c r="H98" s="68"/>
      <c r="I98" s="68"/>
      <c r="J98" s="68"/>
      <c r="K98" s="68"/>
      <c r="L98" s="68"/>
      <c r="M98" s="68"/>
      <c r="N98" s="68"/>
      <c r="O98" s="68"/>
      <c r="P98" s="271"/>
      <c r="Q98" s="262"/>
      <c r="R98" s="262"/>
    </row>
    <row r="99" spans="1:18" ht="14.1" customHeight="1">
      <c r="A99" s="278">
        <v>17</v>
      </c>
      <c r="B99" s="8" t="s">
        <v>134</v>
      </c>
      <c r="C99" s="70">
        <v>1744</v>
      </c>
      <c r="D99" s="288"/>
      <c r="E99" s="68"/>
      <c r="F99" s="68"/>
      <c r="G99" s="68"/>
      <c r="H99" s="68"/>
      <c r="I99" s="68"/>
      <c r="J99" s="68"/>
      <c r="K99" s="68"/>
      <c r="L99" s="68"/>
      <c r="M99" s="68"/>
      <c r="N99" s="68"/>
      <c r="O99" s="68"/>
      <c r="P99" s="281"/>
    </row>
    <row r="100" spans="1:18" ht="14.1" customHeight="1">
      <c r="A100" s="278">
        <v>18</v>
      </c>
      <c r="B100" s="8" t="s">
        <v>226</v>
      </c>
      <c r="C100" s="70">
        <v>1337</v>
      </c>
      <c r="D100" s="288"/>
      <c r="E100" s="68"/>
      <c r="F100" s="68"/>
      <c r="G100" s="68"/>
      <c r="H100" s="68"/>
      <c r="I100" s="68"/>
      <c r="J100" s="68"/>
      <c r="K100" s="68"/>
      <c r="L100" s="68"/>
      <c r="M100" s="68"/>
      <c r="N100" s="68"/>
      <c r="O100" s="68"/>
      <c r="P100" s="271"/>
    </row>
    <row r="101" spans="1:18" ht="14.1" customHeight="1">
      <c r="A101" s="278">
        <v>19</v>
      </c>
      <c r="B101" s="8" t="s">
        <v>401</v>
      </c>
      <c r="C101" s="70">
        <v>1325</v>
      </c>
      <c r="D101" s="288"/>
      <c r="E101" s="264"/>
      <c r="F101" s="264"/>
      <c r="G101" s="264"/>
      <c r="H101" s="264"/>
      <c r="I101" s="264"/>
      <c r="J101" s="264"/>
      <c r="K101" s="264"/>
      <c r="L101" s="264"/>
      <c r="M101" s="264"/>
      <c r="N101" s="264"/>
      <c r="O101" s="264"/>
      <c r="P101" s="264"/>
    </row>
    <row r="102" spans="1:18" ht="14.1" customHeight="1">
      <c r="A102" s="278">
        <v>20</v>
      </c>
      <c r="B102" s="282" t="s">
        <v>403</v>
      </c>
      <c r="C102" s="70">
        <v>1189</v>
      </c>
      <c r="D102" s="288"/>
      <c r="E102" s="78"/>
      <c r="F102" s="78"/>
      <c r="G102" s="78"/>
      <c r="H102" s="78"/>
      <c r="I102" s="78"/>
      <c r="J102" s="78"/>
      <c r="K102" s="78"/>
      <c r="L102" s="78"/>
      <c r="M102" s="78"/>
      <c r="N102" s="78"/>
      <c r="O102" s="78"/>
      <c r="P102" s="78"/>
    </row>
    <row r="103" spans="1:18">
      <c r="A103" s="77"/>
      <c r="B103" s="68"/>
      <c r="C103" s="68"/>
      <c r="D103" s="289"/>
      <c r="E103" s="78"/>
      <c r="F103" s="78"/>
      <c r="G103" s="78"/>
      <c r="H103" s="78"/>
      <c r="I103" s="78"/>
      <c r="J103" s="78"/>
      <c r="K103" s="78"/>
      <c r="L103" s="78"/>
      <c r="M103" s="78"/>
      <c r="N103" s="78"/>
      <c r="O103" s="78"/>
      <c r="P103" s="78"/>
    </row>
    <row r="104" spans="1:18">
      <c r="A104" s="79"/>
      <c r="B104" s="270" t="s">
        <v>404</v>
      </c>
      <c r="C104" s="70">
        <v>46768</v>
      </c>
      <c r="D104" s="290"/>
      <c r="E104" s="68"/>
      <c r="F104" s="68"/>
      <c r="G104" s="68"/>
      <c r="H104" s="68"/>
      <c r="I104" s="68"/>
      <c r="J104" s="68"/>
      <c r="K104" s="68"/>
      <c r="L104" s="68"/>
      <c r="M104" s="68"/>
      <c r="N104" s="68"/>
      <c r="O104" s="68"/>
      <c r="P104" s="68"/>
    </row>
    <row r="105" spans="1:18">
      <c r="A105" s="79"/>
      <c r="B105" s="68"/>
      <c r="C105" s="68"/>
      <c r="D105" s="68"/>
      <c r="E105" s="68"/>
      <c r="F105" s="68"/>
      <c r="G105" s="68"/>
      <c r="H105" s="68"/>
      <c r="I105" s="68"/>
      <c r="J105" s="68"/>
      <c r="K105" s="68"/>
      <c r="L105" s="68"/>
      <c r="M105" s="68"/>
      <c r="N105" s="68"/>
      <c r="O105" s="68"/>
      <c r="P105" s="68"/>
    </row>
    <row r="106" spans="1:18">
      <c r="A106" s="79"/>
      <c r="B106" s="271" t="s">
        <v>405</v>
      </c>
      <c r="C106" s="68"/>
      <c r="D106" s="68"/>
      <c r="E106" s="68"/>
      <c r="F106" s="68"/>
      <c r="G106" s="68"/>
      <c r="H106" s="68"/>
      <c r="I106" s="68"/>
      <c r="J106" s="68"/>
      <c r="K106" s="68"/>
      <c r="L106" s="68"/>
      <c r="M106" s="68"/>
      <c r="N106" s="68"/>
      <c r="O106" s="68"/>
      <c r="P106" s="68"/>
    </row>
    <row r="107" spans="1:18">
      <c r="A107" s="79"/>
      <c r="B107" s="271"/>
      <c r="C107" s="68"/>
      <c r="D107" s="68"/>
      <c r="E107" s="271"/>
      <c r="F107" s="271"/>
      <c r="G107" s="271"/>
      <c r="H107" s="271"/>
      <c r="I107" s="271"/>
      <c r="J107" s="271"/>
      <c r="K107" s="271"/>
      <c r="L107" s="271"/>
      <c r="M107" s="271"/>
      <c r="N107" s="271"/>
      <c r="O107" s="271"/>
      <c r="P107" s="271"/>
    </row>
    <row r="108" spans="1:18">
      <c r="A108" s="79"/>
      <c r="B108" s="271"/>
      <c r="C108" s="68"/>
      <c r="D108" s="68"/>
      <c r="E108" s="271"/>
      <c r="F108" s="271"/>
      <c r="G108" s="271"/>
      <c r="H108" s="271"/>
      <c r="I108" s="271"/>
      <c r="J108" s="271"/>
      <c r="K108" s="271"/>
      <c r="L108" s="271"/>
      <c r="M108" s="271"/>
      <c r="N108" s="271"/>
      <c r="O108" s="271"/>
      <c r="P108" s="271"/>
    </row>
    <row r="109" spans="1:18">
      <c r="A109" s="79"/>
      <c r="B109" s="271"/>
      <c r="C109" s="68"/>
      <c r="D109" s="68"/>
      <c r="E109" s="68"/>
      <c r="F109" s="68"/>
      <c r="G109" s="68"/>
      <c r="H109" s="68"/>
      <c r="I109" s="68"/>
      <c r="J109" s="68"/>
      <c r="K109" s="68"/>
      <c r="L109" s="68"/>
      <c r="M109" s="68"/>
      <c r="N109" s="68"/>
      <c r="O109" s="68"/>
      <c r="P109" s="68"/>
    </row>
    <row r="110" spans="1:18">
      <c r="A110" s="79"/>
      <c r="B110" s="271"/>
      <c r="C110" s="68"/>
      <c r="D110" s="68"/>
      <c r="E110" s="68"/>
      <c r="F110" s="68"/>
      <c r="G110" s="68"/>
      <c r="H110" s="68"/>
      <c r="I110" s="68"/>
      <c r="J110" s="68"/>
      <c r="K110" s="68"/>
      <c r="L110" s="68"/>
      <c r="M110" s="68"/>
      <c r="N110" s="68"/>
      <c r="O110" s="68"/>
      <c r="P110" s="68"/>
    </row>
    <row r="111" spans="1:18">
      <c r="A111" s="79"/>
      <c r="B111" s="271"/>
      <c r="C111" s="68"/>
      <c r="D111" s="68"/>
      <c r="E111" s="68"/>
      <c r="F111" s="68"/>
      <c r="G111" s="68"/>
      <c r="H111" s="68"/>
      <c r="I111" s="68"/>
      <c r="J111" s="68"/>
      <c r="K111" s="68"/>
      <c r="L111" s="68"/>
      <c r="M111" s="68"/>
      <c r="N111" s="68"/>
      <c r="O111" s="68"/>
      <c r="P111" s="68"/>
    </row>
    <row r="112" spans="1:18">
      <c r="A112" s="80"/>
      <c r="B112" s="271"/>
      <c r="C112"/>
      <c r="D112" s="68"/>
      <c r="E112" s="68"/>
      <c r="F112" s="68"/>
      <c r="G112" s="68"/>
      <c r="H112" s="68"/>
      <c r="I112" s="68"/>
      <c r="J112" s="68"/>
      <c r="K112" s="68"/>
      <c r="L112" s="68"/>
      <c r="M112" s="68"/>
      <c r="N112" s="68"/>
      <c r="O112" s="68"/>
      <c r="P112" s="68"/>
    </row>
    <row r="113" spans="1:16">
      <c r="A113"/>
      <c r="B113" s="271"/>
      <c r="C113" s="264"/>
      <c r="D113"/>
      <c r="E113"/>
      <c r="F113"/>
      <c r="G113"/>
      <c r="H113"/>
      <c r="I113"/>
      <c r="J113"/>
      <c r="K113"/>
      <c r="L113"/>
      <c r="M113"/>
      <c r="N113"/>
      <c r="O113"/>
      <c r="P113"/>
    </row>
    <row r="114" spans="1:16">
      <c r="A114" s="283"/>
      <c r="B114" s="271"/>
      <c r="C114" s="264"/>
      <c r="D114" s="264"/>
      <c r="E114" s="264"/>
      <c r="F114" s="264"/>
      <c r="G114" s="264"/>
      <c r="H114" s="264"/>
      <c r="I114" s="264"/>
      <c r="J114" s="264"/>
      <c r="K114" s="264"/>
      <c r="L114" s="264"/>
      <c r="M114" s="264"/>
      <c r="N114" s="264"/>
      <c r="O114" s="264"/>
      <c r="P114" s="264"/>
    </row>
    <row r="115" spans="1:16">
      <c r="A115" s="267"/>
      <c r="B115" s="271"/>
      <c r="C115"/>
      <c r="D115" s="264"/>
      <c r="E115" s="264"/>
      <c r="F115" s="264"/>
      <c r="G115" s="264"/>
      <c r="H115" s="264"/>
      <c r="I115" s="264"/>
      <c r="J115" s="264"/>
      <c r="K115" s="264"/>
      <c r="L115" s="264"/>
      <c r="M115" s="264"/>
      <c r="N115" s="264"/>
      <c r="O115" s="264"/>
      <c r="P115" s="264"/>
    </row>
    <row r="116" spans="1:16">
      <c r="A116"/>
      <c r="B116" s="271"/>
      <c r="C116" s="284"/>
      <c r="D116"/>
      <c r="E116"/>
      <c r="F116"/>
      <c r="G116"/>
      <c r="H116"/>
      <c r="I116"/>
      <c r="J116"/>
      <c r="K116"/>
      <c r="L116"/>
      <c r="M116"/>
      <c r="N116"/>
      <c r="O116"/>
      <c r="P116"/>
    </row>
    <row r="117" spans="1:16">
      <c r="A117" s="265"/>
      <c r="B117" s="271"/>
      <c r="C117" s="285"/>
      <c r="D117" s="284"/>
      <c r="E117" s="284"/>
      <c r="F117" s="284"/>
      <c r="G117" s="284"/>
      <c r="H117" s="284"/>
      <c r="I117" s="284"/>
      <c r="J117" s="284"/>
      <c r="K117" s="284"/>
      <c r="L117" s="284"/>
      <c r="M117" s="284"/>
      <c r="N117" s="284"/>
      <c r="O117" s="284"/>
      <c r="P117" s="284"/>
    </row>
    <row r="118" spans="1:16">
      <c r="A118" s="265"/>
      <c r="B118" s="271"/>
      <c r="C118" s="285"/>
      <c r="D118" s="285"/>
      <c r="E118" s="285"/>
      <c r="F118" s="285"/>
      <c r="G118" s="285"/>
      <c r="H118" s="285"/>
      <c r="I118" s="285"/>
      <c r="J118" s="285"/>
      <c r="K118" s="285"/>
      <c r="L118" s="285"/>
      <c r="M118" s="285"/>
      <c r="N118" s="285"/>
      <c r="O118" s="285"/>
      <c r="P118" s="285"/>
    </row>
    <row r="119" spans="1:16">
      <c r="A119" s="265"/>
      <c r="B119" s="271"/>
      <c r="C119" s="285"/>
      <c r="D119" s="285"/>
      <c r="E119" s="285"/>
      <c r="F119" s="285"/>
      <c r="G119" s="285"/>
      <c r="H119" s="285"/>
      <c r="I119" s="285"/>
      <c r="J119" s="285"/>
      <c r="K119" s="285"/>
      <c r="L119" s="285"/>
      <c r="M119" s="285"/>
      <c r="N119" s="285"/>
      <c r="O119" s="285"/>
      <c r="P119" s="285"/>
    </row>
    <row r="120" spans="1:16">
      <c r="A120" s="265"/>
      <c r="B120" s="271"/>
      <c r="C120" s="285"/>
      <c r="D120" s="285"/>
      <c r="E120" s="285"/>
      <c r="F120" s="285"/>
      <c r="G120" s="285"/>
      <c r="H120" s="285"/>
      <c r="I120" s="285"/>
      <c r="J120" s="285"/>
      <c r="K120" s="285"/>
      <c r="L120" s="285"/>
      <c r="M120" s="285"/>
      <c r="N120" s="285"/>
      <c r="O120" s="285"/>
      <c r="P120" s="285"/>
    </row>
    <row r="121" spans="1:16">
      <c r="A121" s="265"/>
      <c r="B121" s="271"/>
      <c r="C121" s="285"/>
      <c r="D121" s="285"/>
      <c r="E121" s="285"/>
      <c r="F121" s="285"/>
      <c r="G121" s="285"/>
      <c r="H121" s="285"/>
      <c r="I121" s="285"/>
      <c r="J121" s="285"/>
      <c r="K121" s="285"/>
      <c r="L121" s="285"/>
      <c r="M121" s="285"/>
      <c r="N121" s="285"/>
      <c r="O121" s="285"/>
      <c r="P121" s="285"/>
    </row>
    <row r="122" spans="1:16">
      <c r="A122" s="265"/>
      <c r="B122" s="271"/>
      <c r="C122" s="285"/>
      <c r="D122" s="285"/>
      <c r="E122" s="285"/>
      <c r="F122" s="285"/>
      <c r="G122" s="285"/>
      <c r="H122" s="285"/>
      <c r="I122" s="285"/>
      <c r="J122" s="285"/>
      <c r="K122" s="285"/>
      <c r="L122" s="285"/>
      <c r="M122" s="285"/>
      <c r="N122" s="285"/>
      <c r="O122" s="285"/>
      <c r="P122" s="285"/>
    </row>
    <row r="123" spans="1:16">
      <c r="A123" s="265"/>
      <c r="B123" s="271"/>
      <c r="C123" s="285"/>
      <c r="D123" s="285"/>
      <c r="E123" s="285"/>
      <c r="F123" s="285"/>
      <c r="G123" s="285"/>
      <c r="H123" s="285"/>
      <c r="I123" s="285"/>
      <c r="J123" s="285"/>
      <c r="K123" s="285"/>
      <c r="L123" s="285"/>
      <c r="M123" s="285"/>
      <c r="N123" s="285"/>
      <c r="O123" s="285"/>
      <c r="P123" s="285"/>
    </row>
    <row r="124" spans="1:16">
      <c r="A124" s="265"/>
      <c r="B124" s="271"/>
      <c r="C124" s="285"/>
      <c r="D124" s="285"/>
      <c r="E124" s="285"/>
      <c r="F124" s="285"/>
      <c r="G124" s="285"/>
      <c r="H124" s="285"/>
      <c r="I124" s="285"/>
      <c r="J124" s="285"/>
      <c r="K124" s="285"/>
      <c r="L124" s="285"/>
      <c r="M124" s="285"/>
      <c r="N124" s="285"/>
      <c r="O124" s="285"/>
      <c r="P124" s="285"/>
    </row>
    <row r="125" spans="1:16">
      <c r="A125" s="265"/>
      <c r="B125" s="271"/>
      <c r="C125"/>
      <c r="D125" s="285"/>
      <c r="E125" s="285"/>
      <c r="F125" s="285"/>
      <c r="G125" s="285"/>
      <c r="H125" s="285"/>
      <c r="I125" s="285"/>
      <c r="J125" s="285"/>
      <c r="K125" s="285"/>
      <c r="L125" s="285"/>
      <c r="M125" s="285"/>
      <c r="N125" s="285"/>
      <c r="O125" s="285"/>
      <c r="P125" s="285"/>
    </row>
    <row r="126" spans="1:16">
      <c r="A126"/>
      <c r="B126" s="264"/>
      <c r="C126" s="264"/>
      <c r="D126"/>
      <c r="E126"/>
      <c r="F126"/>
      <c r="G126"/>
      <c r="H126"/>
      <c r="I126"/>
      <c r="J126"/>
      <c r="K126"/>
      <c r="L126"/>
      <c r="M126"/>
      <c r="N126"/>
      <c r="O126"/>
      <c r="P126"/>
    </row>
    <row r="127" spans="1:16">
      <c r="A127" s="286"/>
      <c r="B127" s="264"/>
      <c r="C127" s="264"/>
      <c r="D127" s="264"/>
      <c r="E127" s="264"/>
      <c r="F127" s="264"/>
      <c r="G127" s="264"/>
      <c r="H127" s="264"/>
      <c r="I127" s="264"/>
      <c r="J127" s="264"/>
      <c r="K127" s="264"/>
      <c r="L127" s="264"/>
      <c r="M127" s="264"/>
      <c r="N127" s="264"/>
      <c r="O127" s="264"/>
      <c r="P127" s="264"/>
    </row>
    <row r="128" spans="1:16">
      <c r="A128" s="265"/>
      <c r="B128" s="265"/>
      <c r="C128" s="265"/>
      <c r="D128" s="264"/>
      <c r="E128" s="264"/>
      <c r="F128" s="264"/>
      <c r="G128" s="264"/>
      <c r="H128" s="264"/>
      <c r="I128" s="264"/>
      <c r="J128" s="264"/>
      <c r="K128" s="264"/>
      <c r="L128" s="264"/>
      <c r="M128" s="264"/>
      <c r="N128" s="264"/>
      <c r="O128" s="264"/>
      <c r="P128" s="264"/>
    </row>
    <row r="129" spans="1:16">
      <c r="A129" s="265"/>
      <c r="B129"/>
      <c r="C129"/>
      <c r="D129" s="265"/>
      <c r="E129" s="265"/>
      <c r="F129" s="265"/>
      <c r="G129" s="265"/>
      <c r="H129" s="265"/>
      <c r="I129" s="265"/>
      <c r="J129" s="265"/>
      <c r="K129" s="265"/>
      <c r="L129" s="265"/>
      <c r="M129" s="265"/>
      <c r="N129" s="265"/>
      <c r="O129" s="265"/>
      <c r="P129" s="265"/>
    </row>
    <row r="130" spans="1:16">
      <c r="A130"/>
      <c r="B130" s="271"/>
      <c r="C130" s="271"/>
      <c r="D130"/>
      <c r="E130"/>
      <c r="F130"/>
      <c r="G130"/>
      <c r="H130"/>
      <c r="I130"/>
      <c r="J130"/>
      <c r="K130"/>
      <c r="L130"/>
      <c r="M130"/>
      <c r="N130"/>
      <c r="O130"/>
      <c r="P130"/>
    </row>
    <row r="131" spans="1:16">
      <c r="A131" s="267"/>
      <c r="B131" s="271"/>
      <c r="C131" s="271"/>
      <c r="D131" s="271"/>
      <c r="E131" s="271"/>
      <c r="F131" s="271"/>
      <c r="G131" s="271"/>
      <c r="H131" s="271"/>
      <c r="I131" s="271"/>
      <c r="J131" s="271"/>
      <c r="K131" s="271"/>
      <c r="L131" s="271"/>
      <c r="M131" s="271"/>
      <c r="N131" s="271"/>
      <c r="O131" s="271"/>
      <c r="P131" s="271"/>
    </row>
    <row r="132" spans="1:16">
      <c r="A132" s="267"/>
      <c r="B132" s="271"/>
      <c r="C132" s="271"/>
      <c r="D132" s="271"/>
      <c r="E132" s="271"/>
      <c r="F132" s="271"/>
      <c r="G132" s="271"/>
      <c r="H132" s="271"/>
      <c r="I132" s="271"/>
      <c r="J132" s="271"/>
      <c r="K132" s="271"/>
      <c r="L132" s="271"/>
      <c r="M132" s="271"/>
      <c r="N132" s="271"/>
      <c r="O132" s="271"/>
      <c r="P132" s="271"/>
    </row>
    <row r="133" spans="1:16">
      <c r="A133" s="267"/>
      <c r="B133" s="271"/>
      <c r="C133" s="271"/>
      <c r="D133" s="271"/>
      <c r="E133" s="271"/>
      <c r="F133" s="271"/>
      <c r="G133" s="271"/>
      <c r="H133" s="271"/>
      <c r="I133" s="271"/>
      <c r="J133" s="271"/>
      <c r="K133" s="271"/>
      <c r="L133" s="271"/>
      <c r="M133" s="271"/>
      <c r="N133" s="271"/>
      <c r="O133" s="271"/>
      <c r="P133" s="271"/>
    </row>
    <row r="134" spans="1:16">
      <c r="A134" s="267"/>
      <c r="B134" s="271"/>
      <c r="C134" s="271"/>
      <c r="D134" s="271"/>
      <c r="E134" s="271"/>
      <c r="F134" s="271"/>
      <c r="G134" s="271"/>
      <c r="H134" s="271"/>
      <c r="I134" s="271"/>
      <c r="J134" s="271"/>
      <c r="K134" s="271"/>
      <c r="L134" s="271"/>
      <c r="M134" s="271"/>
      <c r="N134" s="271"/>
      <c r="O134" s="271"/>
      <c r="P134" s="271"/>
    </row>
    <row r="135" spans="1:16">
      <c r="A135" s="267"/>
      <c r="B135" s="271"/>
      <c r="C135" s="271"/>
      <c r="D135" s="271"/>
      <c r="E135" s="271"/>
      <c r="F135" s="271"/>
      <c r="G135" s="271"/>
      <c r="H135" s="271"/>
      <c r="I135" s="271"/>
      <c r="J135" s="271"/>
      <c r="K135" s="271"/>
      <c r="L135" s="271"/>
      <c r="M135" s="271"/>
      <c r="N135" s="271"/>
      <c r="O135" s="271"/>
      <c r="P135" s="271"/>
    </row>
    <row r="136" spans="1:16">
      <c r="A136" s="267"/>
      <c r="B136" s="271"/>
      <c r="C136" s="271"/>
      <c r="D136" s="271"/>
      <c r="E136" s="271"/>
      <c r="F136" s="271"/>
      <c r="G136" s="271"/>
      <c r="H136" s="271"/>
      <c r="I136" s="271"/>
      <c r="J136" s="271"/>
      <c r="K136" s="271"/>
      <c r="L136" s="271"/>
      <c r="M136" s="271"/>
      <c r="N136" s="271"/>
      <c r="O136" s="271"/>
      <c r="P136" s="271"/>
    </row>
    <row r="137" spans="1:16">
      <c r="A137" s="267"/>
      <c r="B137" s="271"/>
      <c r="C137" s="271"/>
      <c r="D137" s="271"/>
      <c r="E137" s="271"/>
      <c r="F137" s="271"/>
      <c r="G137" s="271"/>
      <c r="H137" s="271"/>
      <c r="I137" s="271"/>
      <c r="J137" s="271"/>
      <c r="K137" s="271"/>
      <c r="L137" s="271"/>
      <c r="M137" s="271"/>
      <c r="N137" s="271"/>
      <c r="O137" s="271"/>
      <c r="P137" s="271"/>
    </row>
    <row r="138" spans="1:16">
      <c r="A138" s="265"/>
      <c r="D138" s="271"/>
      <c r="E138" s="271"/>
      <c r="F138" s="271"/>
      <c r="G138" s="271"/>
      <c r="H138" s="271"/>
      <c r="I138" s="271"/>
      <c r="J138" s="271"/>
      <c r="K138" s="271"/>
      <c r="L138" s="271"/>
      <c r="M138" s="271"/>
      <c r="N138" s="271"/>
      <c r="O138" s="271"/>
      <c r="P138" s="271"/>
    </row>
  </sheetData>
  <mergeCells count="4">
    <mergeCell ref="A3:C3"/>
    <mergeCell ref="A1:P1"/>
    <mergeCell ref="A44:C44"/>
    <mergeCell ref="A81:C81"/>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2009</oddFooter>
  </headerFooter>
  <rowBreaks count="1" manualBreakCount="1">
    <brk id="79" max="16383" man="1"/>
  </rowBreaks>
  <drawing r:id="rId2"/>
</worksheet>
</file>

<file path=xl/worksheets/sheet13.xml><?xml version="1.0" encoding="utf-8"?>
<worksheet xmlns="http://schemas.openxmlformats.org/spreadsheetml/2006/main" xmlns:r="http://schemas.openxmlformats.org/officeDocument/2006/relationships">
  <dimension ref="A1:D11"/>
  <sheetViews>
    <sheetView tabSelected="1" workbookViewId="0">
      <selection activeCell="K6" sqref="K6"/>
    </sheetView>
  </sheetViews>
  <sheetFormatPr defaultRowHeight="12.75"/>
  <cols>
    <col min="1" max="3" width="25.7109375" style="534" customWidth="1"/>
    <col min="4" max="4" width="25.7109375" style="535" customWidth="1"/>
  </cols>
  <sheetData>
    <row r="1" spans="1:4">
      <c r="A1" s="534" t="s">
        <v>531</v>
      </c>
    </row>
    <row r="3" spans="1:4">
      <c r="A3" s="536" t="s">
        <v>540</v>
      </c>
      <c r="B3" s="536" t="s">
        <v>532</v>
      </c>
      <c r="C3" s="536" t="s">
        <v>537</v>
      </c>
      <c r="D3" s="537" t="s">
        <v>533</v>
      </c>
    </row>
    <row r="4" spans="1:4">
      <c r="A4" s="538" t="s">
        <v>541</v>
      </c>
      <c r="B4" s="539">
        <v>43786</v>
      </c>
      <c r="C4" s="539">
        <v>50268.343999999997</v>
      </c>
      <c r="D4" s="540">
        <v>319.45846679687509</v>
      </c>
    </row>
    <row r="5" spans="1:4">
      <c r="A5" s="538" t="s">
        <v>534</v>
      </c>
      <c r="B5" s="539">
        <v>7653</v>
      </c>
      <c r="C5" s="539">
        <v>4140.6270000000004</v>
      </c>
      <c r="D5" s="540">
        <v>54.367998046875002</v>
      </c>
    </row>
    <row r="6" spans="1:4">
      <c r="A6" s="538" t="s">
        <v>535</v>
      </c>
      <c r="B6" s="539">
        <v>50317</v>
      </c>
      <c r="C6" s="539">
        <v>16763.691999999999</v>
      </c>
      <c r="D6" s="540">
        <v>121.1399111328125</v>
      </c>
    </row>
    <row r="7" spans="1:4">
      <c r="A7" s="538" t="s">
        <v>536</v>
      </c>
      <c r="B7" s="539">
        <v>6356</v>
      </c>
      <c r="C7" s="539">
        <v>17189.007000000001</v>
      </c>
      <c r="D7" s="540">
        <v>164.9672109375</v>
      </c>
    </row>
    <row r="8" spans="1:4">
      <c r="A8" s="538" t="s">
        <v>542</v>
      </c>
      <c r="B8" s="539">
        <v>84203</v>
      </c>
      <c r="C8" s="539">
        <v>32481.525000000001</v>
      </c>
      <c r="D8" s="540">
        <v>226.66641308593739</v>
      </c>
    </row>
    <row r="10" spans="1:4">
      <c r="A10" s="534" t="s">
        <v>538</v>
      </c>
    </row>
    <row r="11" spans="1:4">
      <c r="A11" s="534" t="s">
        <v>539</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sheetPr codeName="Sheet13"/>
  <dimension ref="A1:M49"/>
  <sheetViews>
    <sheetView topLeftCell="A31" workbookViewId="0">
      <selection activeCell="C51" sqref="C51"/>
    </sheetView>
  </sheetViews>
  <sheetFormatPr defaultColWidth="8.85546875" defaultRowHeight="12.75"/>
  <cols>
    <col min="1" max="6" width="13.42578125" style="30" customWidth="1"/>
    <col min="7" max="7" width="12.140625" style="30" customWidth="1"/>
    <col min="8" max="8" width="15" style="30" customWidth="1"/>
    <col min="9" max="9" width="18.42578125" style="30" customWidth="1"/>
    <col min="10" max="10" width="7.28515625" style="30" customWidth="1"/>
    <col min="11" max="16384" width="8.85546875" style="30"/>
  </cols>
  <sheetData>
    <row r="1" spans="1:13" s="114" customFormat="1" ht="101.1" customHeight="1">
      <c r="A1" s="516" t="s">
        <v>281</v>
      </c>
      <c r="B1" s="516"/>
      <c r="C1" s="516"/>
      <c r="D1" s="516"/>
      <c r="E1" s="516"/>
      <c r="F1" s="516"/>
      <c r="G1" s="516"/>
      <c r="H1" s="516"/>
      <c r="I1" s="106"/>
      <c r="J1" s="106"/>
    </row>
    <row r="2" spans="1:13" s="114" customFormat="1" ht="12" customHeight="1">
      <c r="A2" s="47"/>
      <c r="B2" s="47"/>
      <c r="C2" s="47"/>
      <c r="D2" s="47"/>
      <c r="E2" s="47"/>
      <c r="F2" s="47"/>
      <c r="G2" s="47"/>
      <c r="H2" s="47"/>
      <c r="I2" s="106"/>
      <c r="J2" s="106"/>
    </row>
    <row r="3" spans="1:13" s="114" customFormat="1" ht="12" customHeight="1">
      <c r="A3" s="47"/>
      <c r="B3" s="47"/>
      <c r="C3" s="47"/>
      <c r="D3" s="47"/>
      <c r="E3" s="47"/>
      <c r="F3" s="47"/>
      <c r="G3" s="47"/>
      <c r="H3" s="47"/>
      <c r="I3" s="106"/>
      <c r="J3" s="106"/>
    </row>
    <row r="4" spans="1:13" s="114" customFormat="1" ht="12" customHeight="1">
      <c r="A4" s="47"/>
      <c r="B4" s="47"/>
      <c r="C4" s="47"/>
      <c r="D4" s="47"/>
      <c r="E4" s="47"/>
      <c r="F4" s="47"/>
      <c r="G4" s="47"/>
      <c r="H4" s="47"/>
      <c r="I4" s="106"/>
      <c r="J4" s="106"/>
    </row>
    <row r="5" spans="1:13" s="114" customFormat="1" ht="12" customHeight="1">
      <c r="A5" s="47"/>
      <c r="B5" s="47"/>
      <c r="C5" s="47"/>
      <c r="D5" s="47"/>
      <c r="E5" s="47"/>
      <c r="F5" s="47"/>
      <c r="G5" s="47"/>
      <c r="H5" s="47"/>
      <c r="I5" s="106"/>
      <c r="J5" s="106"/>
    </row>
    <row r="6" spans="1:13" s="114" customFormat="1" ht="12" customHeight="1">
      <c r="A6" s="47"/>
      <c r="B6" s="47"/>
      <c r="C6" s="47"/>
      <c r="D6" s="47"/>
      <c r="E6" s="47"/>
      <c r="F6" s="47"/>
      <c r="G6" s="47"/>
      <c r="H6" s="47"/>
      <c r="I6" s="106"/>
      <c r="J6" s="106"/>
    </row>
    <row r="7" spans="1:13" s="114" customFormat="1" ht="12" customHeight="1">
      <c r="A7" s="47"/>
      <c r="B7" s="47"/>
      <c r="C7" s="47"/>
      <c r="D7" s="47"/>
      <c r="E7" s="47"/>
      <c r="F7" s="47"/>
      <c r="G7" s="47"/>
      <c r="H7" s="47"/>
      <c r="I7" s="106"/>
      <c r="J7" s="106"/>
    </row>
    <row r="8" spans="1:13" s="114" customFormat="1" ht="12" customHeight="1">
      <c r="A8" s="30"/>
      <c r="B8" s="30"/>
      <c r="C8" s="30"/>
      <c r="D8" s="30"/>
      <c r="E8" s="47"/>
      <c r="F8" s="47"/>
      <c r="G8" s="47"/>
      <c r="H8" s="47"/>
      <c r="I8" s="106"/>
      <c r="J8" s="106"/>
    </row>
    <row r="9" spans="1:13" s="114" customFormat="1" ht="12" customHeight="1">
      <c r="A9" s="30"/>
      <c r="B9" s="30"/>
      <c r="C9" s="30"/>
      <c r="D9" s="30"/>
      <c r="E9" s="47"/>
      <c r="F9" s="47"/>
      <c r="G9" s="47"/>
      <c r="H9" s="47"/>
      <c r="I9" s="106"/>
      <c r="J9" s="106"/>
    </row>
    <row r="10" spans="1:13" s="114" customFormat="1" ht="12" customHeight="1">
      <c r="A10" s="81" t="s">
        <v>270</v>
      </c>
      <c r="B10" s="30"/>
      <c r="C10" s="30"/>
      <c r="D10" s="30"/>
      <c r="E10" s="47"/>
      <c r="F10" s="47"/>
      <c r="G10" s="47"/>
      <c r="H10" s="47"/>
      <c r="I10" s="106"/>
      <c r="J10" s="106"/>
    </row>
    <row r="11" spans="1:13" s="114" customFormat="1" ht="12" customHeight="1">
      <c r="A11" s="7"/>
      <c r="B11" s="11"/>
      <c r="C11" s="11"/>
      <c r="D11" s="11"/>
      <c r="E11" s="47"/>
      <c r="F11" s="47"/>
      <c r="G11" s="47"/>
      <c r="H11" s="47"/>
      <c r="I11" s="106"/>
      <c r="J11" s="106"/>
    </row>
    <row r="12" spans="1:13" s="114" customFormat="1" ht="11.1" customHeight="1">
      <c r="A12" s="12" t="s">
        <v>216</v>
      </c>
      <c r="B12" s="96" t="s">
        <v>108</v>
      </c>
      <c r="C12" s="96" t="s">
        <v>109</v>
      </c>
      <c r="D12" s="96" t="s">
        <v>207</v>
      </c>
      <c r="E12" s="97" t="s">
        <v>208</v>
      </c>
      <c r="F12" s="95" t="s">
        <v>1</v>
      </c>
      <c r="G12" s="47"/>
      <c r="H12" s="47"/>
      <c r="I12" s="106"/>
      <c r="J12" s="106"/>
    </row>
    <row r="13" spans="1:13" s="114" customFormat="1" ht="12" customHeight="1">
      <c r="A13" s="12" t="s">
        <v>101</v>
      </c>
      <c r="B13" s="310">
        <v>6366</v>
      </c>
      <c r="C13" s="310">
        <v>86010</v>
      </c>
      <c r="D13" s="310">
        <v>2548</v>
      </c>
      <c r="E13" s="310">
        <v>1861</v>
      </c>
      <c r="F13" s="310">
        <v>923</v>
      </c>
      <c r="G13" s="47"/>
      <c r="H13" s="47"/>
      <c r="I13" s="106"/>
      <c r="J13" s="106"/>
    </row>
    <row r="14" spans="1:13" ht="12" customHeight="1">
      <c r="A14" s="12" t="s">
        <v>323</v>
      </c>
      <c r="B14" s="310">
        <v>1195</v>
      </c>
      <c r="C14" s="310">
        <v>7220</v>
      </c>
      <c r="D14" s="310">
        <v>979</v>
      </c>
      <c r="E14" s="310">
        <v>860</v>
      </c>
      <c r="F14" s="270">
        <v>185</v>
      </c>
      <c r="I14" s="85"/>
      <c r="M14" s="126"/>
    </row>
    <row r="15" spans="1:13">
      <c r="A15" s="12" t="s">
        <v>218</v>
      </c>
      <c r="B15" s="310">
        <v>144585</v>
      </c>
      <c r="C15" s="310">
        <v>3472493</v>
      </c>
      <c r="D15" s="310">
        <v>80801</v>
      </c>
      <c r="E15" s="310">
        <v>61119</v>
      </c>
      <c r="F15" s="310">
        <v>24284</v>
      </c>
    </row>
    <row r="16" spans="1:13">
      <c r="A16" s="12" t="s">
        <v>184</v>
      </c>
      <c r="B16" s="310">
        <v>3563</v>
      </c>
      <c r="C16" s="310">
        <v>25293</v>
      </c>
      <c r="D16" s="310">
        <v>2011</v>
      </c>
      <c r="E16" s="310">
        <v>1702</v>
      </c>
      <c r="F16" s="310">
        <v>458</v>
      </c>
    </row>
    <row r="17" spans="1:6" s="11" customFormat="1">
      <c r="A17" s="12" t="s">
        <v>92</v>
      </c>
      <c r="B17" s="310">
        <v>160681</v>
      </c>
      <c r="C17" s="310">
        <v>1799677</v>
      </c>
      <c r="D17" s="270">
        <v>109905</v>
      </c>
      <c r="E17" s="310">
        <v>89050</v>
      </c>
      <c r="F17" s="310">
        <v>27560</v>
      </c>
    </row>
    <row r="18" spans="1:6" s="11" customFormat="1" ht="12.95" customHeight="1">
      <c r="A18" s="12" t="s">
        <v>219</v>
      </c>
      <c r="B18" s="270">
        <v>53247</v>
      </c>
      <c r="C18" s="270">
        <v>377739</v>
      </c>
      <c r="D18" s="270">
        <v>34902</v>
      </c>
      <c r="E18" s="270">
        <v>27580</v>
      </c>
      <c r="F18" s="270">
        <v>10939</v>
      </c>
    </row>
    <row r="19" spans="1:6" s="11" customFormat="1">
      <c r="A19" s="12" t="s">
        <v>148</v>
      </c>
      <c r="B19" s="310">
        <v>74206</v>
      </c>
      <c r="C19" s="310">
        <v>1298537</v>
      </c>
      <c r="D19" s="310">
        <v>29103</v>
      </c>
      <c r="E19" s="310">
        <v>18935</v>
      </c>
      <c r="F19" s="310">
        <v>11907</v>
      </c>
    </row>
    <row r="20" spans="1:6" s="11" customFormat="1">
      <c r="A20" s="12" t="s">
        <v>149</v>
      </c>
      <c r="B20" s="310">
        <v>440891</v>
      </c>
      <c r="C20" s="310">
        <v>3202873</v>
      </c>
      <c r="D20" s="310">
        <v>289997</v>
      </c>
      <c r="E20" s="310">
        <v>234115</v>
      </c>
      <c r="F20" s="310">
        <v>86081</v>
      </c>
    </row>
    <row r="21" spans="1:6" s="11" customFormat="1">
      <c r="A21" s="12" t="s">
        <v>155</v>
      </c>
      <c r="B21" s="310">
        <v>19070</v>
      </c>
      <c r="C21" s="310">
        <v>161490</v>
      </c>
      <c r="D21" s="310">
        <v>13974</v>
      </c>
      <c r="E21" s="310">
        <v>11463</v>
      </c>
      <c r="F21" s="310">
        <v>3510</v>
      </c>
    </row>
    <row r="22" spans="1:6" s="11" customFormat="1">
      <c r="A22" s="12" t="s">
        <v>445</v>
      </c>
      <c r="B22" s="310">
        <v>19878</v>
      </c>
      <c r="C22" s="310">
        <v>111178</v>
      </c>
      <c r="D22" s="310">
        <v>14634</v>
      </c>
      <c r="E22" s="310">
        <v>11474</v>
      </c>
      <c r="F22" s="310">
        <v>4260</v>
      </c>
    </row>
    <row r="23" spans="1:6" s="11" customFormat="1">
      <c r="A23" s="12" t="s">
        <v>156</v>
      </c>
      <c r="B23" s="310">
        <v>155635</v>
      </c>
      <c r="C23" s="310">
        <v>921255</v>
      </c>
      <c r="D23" s="270">
        <v>123204</v>
      </c>
      <c r="E23" s="310">
        <v>104944</v>
      </c>
      <c r="F23" s="310">
        <v>25195</v>
      </c>
    </row>
    <row r="24" spans="1:6" s="11" customFormat="1">
      <c r="A24" s="58" t="s">
        <v>215</v>
      </c>
      <c r="B24" s="354">
        <f>SUM(B13:B23)</f>
        <v>1079317</v>
      </c>
      <c r="C24" s="354">
        <f t="shared" ref="C24:F24" si="0">SUM(C13:C23)</f>
        <v>11463765</v>
      </c>
      <c r="D24" s="354">
        <f t="shared" si="0"/>
        <v>702058</v>
      </c>
      <c r="E24" s="354">
        <f t="shared" si="0"/>
        <v>563103</v>
      </c>
      <c r="F24" s="354">
        <f t="shared" si="0"/>
        <v>195302</v>
      </c>
    </row>
    <row r="25" spans="1:6" s="11" customFormat="1">
      <c r="A25" s="145"/>
      <c r="B25" s="145"/>
      <c r="C25" s="145"/>
      <c r="D25" s="145"/>
      <c r="E25" s="145"/>
      <c r="F25" s="145"/>
    </row>
    <row r="26" spans="1:6" s="11" customFormat="1">
      <c r="A26" s="298" t="s">
        <v>228</v>
      </c>
      <c r="B26" s="517" t="s">
        <v>513</v>
      </c>
      <c r="C26" s="518"/>
      <c r="D26" s="518"/>
      <c r="E26" s="518"/>
      <c r="F26" s="519"/>
    </row>
    <row r="27" spans="1:6" s="11" customFormat="1">
      <c r="B27" s="123"/>
      <c r="C27" s="35"/>
      <c r="D27" s="35"/>
    </row>
    <row r="28" spans="1:6">
      <c r="A28" s="11"/>
      <c r="B28" s="35"/>
      <c r="C28" s="35"/>
      <c r="D28" s="35"/>
      <c r="E28" s="11"/>
      <c r="F28" s="11"/>
    </row>
    <row r="29" spans="1:6" s="11" customFormat="1">
      <c r="A29" s="120"/>
      <c r="B29" s="115"/>
      <c r="C29" s="82"/>
      <c r="D29" s="82"/>
    </row>
    <row r="30" spans="1:6" s="11" customFormat="1">
      <c r="A30" s="120"/>
      <c r="B30" s="121"/>
      <c r="C30" s="83"/>
      <c r="D30" s="83"/>
    </row>
    <row r="31" spans="1:6" s="11" customFormat="1">
      <c r="A31" s="120"/>
      <c r="B31" s="115"/>
      <c r="C31" s="30"/>
      <c r="D31" s="30"/>
      <c r="E31" s="30"/>
      <c r="F31" s="30"/>
    </row>
    <row r="32" spans="1:6" s="82" customFormat="1">
      <c r="A32" s="120"/>
      <c r="B32" s="115"/>
      <c r="C32" s="30"/>
      <c r="D32" s="30"/>
      <c r="E32" s="11"/>
      <c r="F32" s="11"/>
    </row>
    <row r="33" spans="1:12">
      <c r="E33" s="35"/>
      <c r="F33" s="11"/>
      <c r="G33" s="83"/>
      <c r="H33" s="83"/>
      <c r="I33" s="83"/>
      <c r="J33" s="83"/>
    </row>
    <row r="34" spans="1:12">
      <c r="A34" s="30" t="s">
        <v>0</v>
      </c>
      <c r="C34" s="84"/>
      <c r="E34" s="35"/>
      <c r="F34" s="11"/>
    </row>
    <row r="35" spans="1:12" ht="25.5">
      <c r="A35" s="324" t="s">
        <v>30</v>
      </c>
      <c r="B35" s="355" t="s">
        <v>108</v>
      </c>
      <c r="C35" s="355" t="s">
        <v>109</v>
      </c>
      <c r="D35" s="204" t="s">
        <v>33</v>
      </c>
      <c r="E35" s="82"/>
      <c r="F35" s="82"/>
      <c r="J35" s="7"/>
      <c r="K35" s="23"/>
      <c r="L35" s="23"/>
    </row>
    <row r="36" spans="1:12" ht="15">
      <c r="A36" s="153">
        <v>39722</v>
      </c>
      <c r="B36" s="310">
        <v>101157</v>
      </c>
      <c r="C36" s="310">
        <v>912590</v>
      </c>
      <c r="D36" s="310">
        <v>71591</v>
      </c>
      <c r="E36" s="83"/>
      <c r="F36" s="83"/>
      <c r="J36" s="23"/>
      <c r="K36" s="23"/>
      <c r="L36" s="23"/>
    </row>
    <row r="37" spans="1:12" ht="15">
      <c r="A37" s="153">
        <v>39753</v>
      </c>
      <c r="B37" s="310">
        <v>95149</v>
      </c>
      <c r="C37" s="310">
        <v>873274</v>
      </c>
      <c r="D37" s="310">
        <v>68622</v>
      </c>
      <c r="G37" s="84"/>
      <c r="I37" s="84"/>
      <c r="J37" s="23"/>
      <c r="K37" s="23"/>
      <c r="L37" s="23"/>
    </row>
    <row r="38" spans="1:12" ht="15">
      <c r="A38" s="153">
        <v>39783</v>
      </c>
      <c r="B38" s="310">
        <v>85076</v>
      </c>
      <c r="C38" s="310">
        <v>845467</v>
      </c>
      <c r="D38" s="310">
        <v>61036</v>
      </c>
      <c r="J38" s="23"/>
      <c r="K38" s="23"/>
      <c r="L38" s="23"/>
    </row>
    <row r="39" spans="1:12" ht="15">
      <c r="A39" s="153">
        <v>39814</v>
      </c>
      <c r="B39" s="310">
        <v>95925</v>
      </c>
      <c r="C39" s="310">
        <v>971734</v>
      </c>
      <c r="D39" s="310">
        <v>69596</v>
      </c>
      <c r="J39" s="23"/>
      <c r="K39" s="23"/>
      <c r="L39" s="23"/>
    </row>
    <row r="40" spans="1:12" ht="15">
      <c r="A40" s="153">
        <v>39845</v>
      </c>
      <c r="B40" s="310">
        <v>104115</v>
      </c>
      <c r="C40" s="310">
        <v>983594</v>
      </c>
      <c r="D40" s="310">
        <v>75899</v>
      </c>
      <c r="E40" s="84"/>
    </row>
    <row r="41" spans="1:12" ht="15">
      <c r="A41" s="153">
        <v>39873</v>
      </c>
      <c r="B41" s="310">
        <v>104267</v>
      </c>
      <c r="C41" s="310">
        <v>1025714</v>
      </c>
      <c r="D41" s="310">
        <v>76029</v>
      </c>
    </row>
    <row r="42" spans="1:12" ht="15">
      <c r="A42" s="153">
        <v>39904</v>
      </c>
      <c r="B42" s="310">
        <v>100596</v>
      </c>
      <c r="C42" s="310">
        <v>1096707</v>
      </c>
      <c r="D42" s="310">
        <v>73019</v>
      </c>
    </row>
    <row r="43" spans="1:12" ht="15">
      <c r="A43" s="153">
        <v>39934</v>
      </c>
      <c r="B43" s="310">
        <v>85957</v>
      </c>
      <c r="C43" s="310">
        <v>936211</v>
      </c>
      <c r="D43" s="310">
        <v>60277</v>
      </c>
    </row>
    <row r="44" spans="1:12" ht="15">
      <c r="A44" s="153">
        <v>39965</v>
      </c>
      <c r="B44" s="310">
        <v>77291</v>
      </c>
      <c r="C44" s="310">
        <v>864837</v>
      </c>
      <c r="D44" s="310">
        <v>53625</v>
      </c>
    </row>
    <row r="45" spans="1:12" ht="15">
      <c r="A45" s="153">
        <v>39995</v>
      </c>
      <c r="B45" s="310">
        <v>77992</v>
      </c>
      <c r="C45" s="310">
        <v>1083830</v>
      </c>
      <c r="D45" s="310">
        <v>53813</v>
      </c>
    </row>
    <row r="46" spans="1:12" ht="15">
      <c r="A46" s="153">
        <v>40026</v>
      </c>
      <c r="B46" s="310">
        <v>73256</v>
      </c>
      <c r="C46" s="310">
        <v>1021196</v>
      </c>
      <c r="D46" s="310">
        <v>51027</v>
      </c>
    </row>
    <row r="47" spans="1:12" ht="15">
      <c r="A47" s="153">
        <v>40057</v>
      </c>
      <c r="B47" s="310">
        <v>78536</v>
      </c>
      <c r="C47" s="310">
        <v>848611</v>
      </c>
      <c r="D47" s="310">
        <v>56674</v>
      </c>
    </row>
    <row r="48" spans="1:12">
      <c r="A48" s="23"/>
      <c r="B48" s="38"/>
      <c r="C48" s="38"/>
      <c r="D48" s="38"/>
    </row>
    <row r="49" spans="1:4" ht="15">
      <c r="A49" s="352" t="s">
        <v>430</v>
      </c>
      <c r="B49" s="353">
        <f>SUM(B36:B47)</f>
        <v>1079317</v>
      </c>
      <c r="C49" s="353">
        <f t="shared" ref="C49:D49" si="1">SUM(C36:C47)</f>
        <v>11463765</v>
      </c>
      <c r="D49" s="353">
        <f t="shared" si="1"/>
        <v>771208</v>
      </c>
    </row>
  </sheetData>
  <mergeCells count="2">
    <mergeCell ref="A1:H1"/>
    <mergeCell ref="B26:F26"/>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2009</oddFooter>
  </headerFooter>
  <drawing r:id="rId2"/>
</worksheet>
</file>

<file path=xl/worksheets/sheet15.xml><?xml version="1.0" encoding="utf-8"?>
<worksheet xmlns="http://schemas.openxmlformats.org/spreadsheetml/2006/main" xmlns:r="http://schemas.openxmlformats.org/officeDocument/2006/relationships">
  <sheetPr codeName="Sheet14"/>
  <dimension ref="A1:N41"/>
  <sheetViews>
    <sheetView topLeftCell="A11" zoomScaleNormal="100" workbookViewId="0">
      <selection activeCell="O43" sqref="O43"/>
    </sheetView>
  </sheetViews>
  <sheetFormatPr defaultColWidth="8.85546875" defaultRowHeight="12.75"/>
  <cols>
    <col min="1" max="1" width="15.140625" style="298" customWidth="1"/>
    <col min="2" max="14" width="9.140625" style="298"/>
    <col min="15" max="16384" width="8.85546875" style="86"/>
  </cols>
  <sheetData>
    <row r="1" spans="1:14" s="23" customFormat="1" ht="41.25" customHeight="1">
      <c r="A1" s="520" t="s">
        <v>446</v>
      </c>
      <c r="B1" s="520"/>
      <c r="C1" s="520"/>
      <c r="D1" s="520"/>
      <c r="E1" s="520"/>
      <c r="F1" s="520"/>
      <c r="G1" s="520"/>
      <c r="H1" s="520"/>
      <c r="I1" s="520"/>
      <c r="J1" s="520"/>
      <c r="K1" s="520"/>
      <c r="L1" s="520"/>
      <c r="M1" s="520"/>
      <c r="N1" s="298"/>
    </row>
    <row r="3" spans="1:14" s="30" customFormat="1" ht="15.75">
      <c r="A3" s="356" t="s">
        <v>447</v>
      </c>
      <c r="B3" s="44"/>
      <c r="C3" s="44"/>
      <c r="D3" s="357"/>
      <c r="E3" s="298"/>
      <c r="F3" s="298"/>
      <c r="G3" s="298"/>
      <c r="H3" s="298"/>
      <c r="I3" s="298"/>
      <c r="J3" s="298"/>
      <c r="K3" s="298"/>
      <c r="L3" s="298"/>
      <c r="M3" s="298"/>
      <c r="N3" s="298"/>
    </row>
    <row r="4" spans="1:14" s="367" customFormat="1" ht="26.1" customHeight="1">
      <c r="A4" s="364" t="s">
        <v>94</v>
      </c>
      <c r="B4" s="365">
        <v>2</v>
      </c>
      <c r="C4" s="365">
        <v>3</v>
      </c>
      <c r="D4" s="365">
        <v>4</v>
      </c>
      <c r="E4" s="365" t="s">
        <v>95</v>
      </c>
      <c r="F4" s="365" t="s">
        <v>209</v>
      </c>
      <c r="G4" s="365" t="s">
        <v>210</v>
      </c>
      <c r="H4" s="365" t="s">
        <v>211</v>
      </c>
      <c r="I4" s="365" t="s">
        <v>212</v>
      </c>
      <c r="J4" s="365" t="s">
        <v>213</v>
      </c>
      <c r="K4" s="365" t="s">
        <v>214</v>
      </c>
      <c r="L4" s="366" t="s">
        <v>276</v>
      </c>
      <c r="M4" s="223"/>
    </row>
    <row r="5" spans="1:14" s="11" customFormat="1">
      <c r="A5" s="300" t="s">
        <v>101</v>
      </c>
      <c r="B5" s="310">
        <v>297</v>
      </c>
      <c r="C5" s="310">
        <v>139</v>
      </c>
      <c r="D5" s="310">
        <v>74</v>
      </c>
      <c r="E5" s="310">
        <v>73</v>
      </c>
      <c r="F5" s="310">
        <v>49</v>
      </c>
      <c r="G5" s="310">
        <v>27</v>
      </c>
      <c r="H5" s="310">
        <v>25</v>
      </c>
      <c r="I5" s="310">
        <v>16</v>
      </c>
      <c r="J5" s="310">
        <v>9</v>
      </c>
      <c r="K5" s="310">
        <v>3</v>
      </c>
      <c r="L5" s="310">
        <f>SUM(B5:K5)</f>
        <v>712</v>
      </c>
      <c r="M5" s="298"/>
    </row>
    <row r="6" spans="1:14" s="11" customFormat="1">
      <c r="A6" s="300" t="s">
        <v>323</v>
      </c>
      <c r="B6" s="310">
        <v>79</v>
      </c>
      <c r="C6" s="310">
        <v>16</v>
      </c>
      <c r="D6" s="310">
        <v>6</v>
      </c>
      <c r="E6" s="310">
        <v>9</v>
      </c>
      <c r="F6" s="310">
        <v>2</v>
      </c>
      <c r="G6" s="310">
        <v>1</v>
      </c>
      <c r="H6" s="310">
        <v>0</v>
      </c>
      <c r="I6" s="310">
        <v>1</v>
      </c>
      <c r="J6" s="310">
        <v>0</v>
      </c>
      <c r="K6" s="310">
        <v>0</v>
      </c>
      <c r="L6" s="310">
        <f>SUM(B6:K6)</f>
        <v>114</v>
      </c>
      <c r="M6" s="298"/>
    </row>
    <row r="7" spans="1:14" s="11" customFormat="1">
      <c r="A7" s="300" t="s">
        <v>218</v>
      </c>
      <c r="B7" s="310">
        <v>7755</v>
      </c>
      <c r="C7" s="310">
        <v>2962</v>
      </c>
      <c r="D7" s="310">
        <v>1557</v>
      </c>
      <c r="E7" s="310">
        <v>1540</v>
      </c>
      <c r="F7" s="310">
        <v>978</v>
      </c>
      <c r="G7" s="310">
        <v>623</v>
      </c>
      <c r="H7" s="310">
        <v>443</v>
      </c>
      <c r="I7" s="310">
        <v>253</v>
      </c>
      <c r="J7" s="310">
        <v>82</v>
      </c>
      <c r="K7" s="310">
        <v>24</v>
      </c>
      <c r="L7" s="310">
        <f>SUM(B7:K7)</f>
        <v>16217</v>
      </c>
      <c r="M7" s="298"/>
    </row>
    <row r="8" spans="1:14" s="11" customFormat="1">
      <c r="A8" s="300" t="s">
        <v>184</v>
      </c>
      <c r="B8" s="310">
        <v>156</v>
      </c>
      <c r="C8" s="310">
        <v>54</v>
      </c>
      <c r="D8" s="310">
        <v>26</v>
      </c>
      <c r="E8" s="310">
        <v>25</v>
      </c>
      <c r="F8" s="310">
        <v>20</v>
      </c>
      <c r="G8" s="310">
        <v>10</v>
      </c>
      <c r="H8" s="310">
        <v>3</v>
      </c>
      <c r="I8" s="310">
        <v>2</v>
      </c>
      <c r="J8" s="310">
        <v>3</v>
      </c>
      <c r="K8" s="310">
        <v>4</v>
      </c>
      <c r="L8" s="310">
        <f>SUM(B8:K8)</f>
        <v>303</v>
      </c>
      <c r="M8" s="298"/>
    </row>
    <row r="9" spans="1:14" s="11" customFormat="1">
      <c r="A9" s="300" t="s">
        <v>175</v>
      </c>
      <c r="B9" s="310">
        <v>9980</v>
      </c>
      <c r="C9" s="310">
        <v>3232</v>
      </c>
      <c r="D9" s="310">
        <v>1526</v>
      </c>
      <c r="E9" s="310">
        <v>1389</v>
      </c>
      <c r="F9" s="310">
        <v>815</v>
      </c>
      <c r="G9" s="310">
        <v>450</v>
      </c>
      <c r="H9" s="310">
        <v>270</v>
      </c>
      <c r="I9" s="310">
        <v>123</v>
      </c>
      <c r="J9" s="310">
        <v>41</v>
      </c>
      <c r="K9" s="310">
        <v>12</v>
      </c>
      <c r="L9" s="270">
        <f>SUM(B9:K9)</f>
        <v>17838</v>
      </c>
      <c r="M9" s="298"/>
    </row>
    <row r="10" spans="1:14" s="11" customFormat="1">
      <c r="A10" s="300" t="s">
        <v>147</v>
      </c>
      <c r="B10" s="310">
        <v>4005</v>
      </c>
      <c r="C10" s="310">
        <v>1350</v>
      </c>
      <c r="D10" s="310">
        <v>670</v>
      </c>
      <c r="E10" s="310">
        <v>628</v>
      </c>
      <c r="F10" s="310">
        <v>309</v>
      </c>
      <c r="G10" s="310">
        <v>158</v>
      </c>
      <c r="H10" s="310">
        <v>76</v>
      </c>
      <c r="I10" s="310">
        <v>29</v>
      </c>
      <c r="J10" s="310">
        <v>9</v>
      </c>
      <c r="K10" s="310">
        <v>3</v>
      </c>
      <c r="L10" s="270">
        <v>34902</v>
      </c>
      <c r="M10" s="298"/>
    </row>
    <row r="11" spans="1:14" s="11" customFormat="1">
      <c r="A11" s="282" t="s">
        <v>148</v>
      </c>
      <c r="B11" s="270">
        <v>4271</v>
      </c>
      <c r="C11" s="270">
        <v>1906</v>
      </c>
      <c r="D11" s="270">
        <v>963</v>
      </c>
      <c r="E11" s="270">
        <v>1042</v>
      </c>
      <c r="F11" s="270">
        <v>817</v>
      </c>
      <c r="G11" s="270">
        <v>565</v>
      </c>
      <c r="H11" s="270">
        <v>339</v>
      </c>
      <c r="I11" s="270">
        <v>201</v>
      </c>
      <c r="J11" s="270">
        <v>55</v>
      </c>
      <c r="K11" s="270">
        <v>12</v>
      </c>
      <c r="L11" s="270">
        <f t="shared" ref="L11:L16" si="0">SUM(B11:K11)</f>
        <v>10171</v>
      </c>
      <c r="M11" s="298"/>
    </row>
    <row r="12" spans="1:14" s="11" customFormat="1">
      <c r="A12" s="300" t="s">
        <v>149</v>
      </c>
      <c r="B12" s="310">
        <v>25978</v>
      </c>
      <c r="C12" s="310">
        <v>8663</v>
      </c>
      <c r="D12" s="310">
        <v>4039</v>
      </c>
      <c r="E12" s="310">
        <v>3850</v>
      </c>
      <c r="F12" s="310">
        <v>2393</v>
      </c>
      <c r="G12" s="310">
        <v>1484</v>
      </c>
      <c r="H12" s="310">
        <v>969</v>
      </c>
      <c r="I12" s="310">
        <v>439</v>
      </c>
      <c r="J12" s="310">
        <v>114</v>
      </c>
      <c r="K12" s="310">
        <v>33</v>
      </c>
      <c r="L12" s="310">
        <f t="shared" si="0"/>
        <v>47962</v>
      </c>
      <c r="M12" s="298"/>
    </row>
    <row r="13" spans="1:14" s="11" customFormat="1">
      <c r="A13" s="300" t="s">
        <v>155</v>
      </c>
      <c r="B13" s="310">
        <v>1317</v>
      </c>
      <c r="C13" s="310">
        <v>368</v>
      </c>
      <c r="D13" s="310">
        <v>159</v>
      </c>
      <c r="E13" s="310">
        <v>125</v>
      </c>
      <c r="F13" s="310">
        <v>66</v>
      </c>
      <c r="G13" s="310">
        <v>40</v>
      </c>
      <c r="H13" s="310">
        <v>26</v>
      </c>
      <c r="I13" s="310">
        <v>12</v>
      </c>
      <c r="J13" s="310">
        <v>5</v>
      </c>
      <c r="K13" s="310">
        <v>0</v>
      </c>
      <c r="L13" s="310">
        <f t="shared" si="0"/>
        <v>2118</v>
      </c>
      <c r="M13" s="298"/>
    </row>
    <row r="14" spans="1:14" s="11" customFormat="1">
      <c r="A14" s="300" t="s">
        <v>240</v>
      </c>
      <c r="B14" s="310">
        <v>1581</v>
      </c>
      <c r="C14" s="310">
        <v>479</v>
      </c>
      <c r="D14" s="310">
        <v>182</v>
      </c>
      <c r="E14" s="310">
        <v>173</v>
      </c>
      <c r="F14" s="310">
        <v>75</v>
      </c>
      <c r="G14" s="310">
        <v>41</v>
      </c>
      <c r="H14" s="310">
        <v>14</v>
      </c>
      <c r="I14" s="310">
        <v>4</v>
      </c>
      <c r="J14" s="310">
        <v>2</v>
      </c>
      <c r="K14" s="310">
        <v>0</v>
      </c>
      <c r="L14" s="310">
        <f t="shared" si="0"/>
        <v>2551</v>
      </c>
      <c r="M14" s="298"/>
    </row>
    <row r="15" spans="1:14" s="30" customFormat="1">
      <c r="A15" s="300" t="s">
        <v>156</v>
      </c>
      <c r="B15" s="310">
        <v>7979</v>
      </c>
      <c r="C15" s="310">
        <v>1927</v>
      </c>
      <c r="D15" s="310">
        <v>724</v>
      </c>
      <c r="E15" s="310">
        <v>513</v>
      </c>
      <c r="F15" s="310">
        <v>236</v>
      </c>
      <c r="G15" s="310">
        <v>129</v>
      </c>
      <c r="H15" s="310">
        <v>71</v>
      </c>
      <c r="I15" s="310">
        <v>48</v>
      </c>
      <c r="J15" s="310">
        <v>18</v>
      </c>
      <c r="K15" s="310">
        <v>18</v>
      </c>
      <c r="L15" s="310">
        <f t="shared" si="0"/>
        <v>11663</v>
      </c>
      <c r="M15" s="298"/>
    </row>
    <row r="16" spans="1:14">
      <c r="A16" s="300" t="s">
        <v>215</v>
      </c>
      <c r="B16" s="310">
        <f t="shared" ref="B16:K16" si="1">SUM(B5:B15)</f>
        <v>63398</v>
      </c>
      <c r="C16" s="310">
        <f t="shared" si="1"/>
        <v>21096</v>
      </c>
      <c r="D16" s="310">
        <f t="shared" si="1"/>
        <v>9926</v>
      </c>
      <c r="E16" s="310">
        <f t="shared" si="1"/>
        <v>9367</v>
      </c>
      <c r="F16" s="310">
        <f t="shared" si="1"/>
        <v>5760</v>
      </c>
      <c r="G16" s="310">
        <f t="shared" si="1"/>
        <v>3528</v>
      </c>
      <c r="H16" s="310">
        <f t="shared" si="1"/>
        <v>2236</v>
      </c>
      <c r="I16" s="310">
        <f t="shared" si="1"/>
        <v>1128</v>
      </c>
      <c r="J16" s="310">
        <f t="shared" si="1"/>
        <v>338</v>
      </c>
      <c r="K16" s="310">
        <f t="shared" si="1"/>
        <v>109</v>
      </c>
      <c r="L16" s="310">
        <f t="shared" si="0"/>
        <v>116886</v>
      </c>
      <c r="N16" s="86"/>
    </row>
    <row r="18" spans="1:14" s="11" customFormat="1">
      <c r="A18" s="298"/>
      <c r="B18" s="298"/>
      <c r="C18" s="298"/>
      <c r="D18" s="298"/>
      <c r="E18" s="298"/>
      <c r="F18" s="298"/>
      <c r="G18" s="298"/>
      <c r="H18" s="298"/>
      <c r="I18" s="298"/>
      <c r="J18" s="298"/>
      <c r="K18" s="298"/>
      <c r="L18" s="298"/>
      <c r="M18" s="298"/>
      <c r="N18" s="298"/>
    </row>
    <row r="19" spans="1:14" s="11" customFormat="1" ht="34.5" customHeight="1">
      <c r="A19" s="298"/>
      <c r="B19" s="298"/>
      <c r="C19" s="298"/>
      <c r="D19" s="298"/>
      <c r="E19" s="298"/>
      <c r="F19" s="298"/>
      <c r="G19" s="298"/>
      <c r="H19" s="298"/>
      <c r="I19" s="298"/>
      <c r="J19" s="298"/>
      <c r="K19" s="298"/>
      <c r="L19" s="298"/>
      <c r="M19" s="298"/>
      <c r="N19" s="298"/>
    </row>
    <row r="20" spans="1:14" s="11" customFormat="1" ht="11.25" customHeight="1">
      <c r="A20" s="296"/>
      <c r="B20" s="298"/>
      <c r="C20" s="298"/>
      <c r="D20" s="298"/>
      <c r="E20" s="298"/>
      <c r="F20" s="298"/>
      <c r="G20" s="298"/>
      <c r="H20" s="298"/>
      <c r="I20" s="298"/>
      <c r="J20" s="298"/>
      <c r="K20" s="298"/>
      <c r="L20" s="298"/>
      <c r="M20" s="298"/>
      <c r="N20" s="298"/>
    </row>
    <row r="21" spans="1:14" s="30" customFormat="1">
      <c r="A21" s="298"/>
      <c r="B21" s="298"/>
      <c r="C21" s="298"/>
      <c r="D21" s="298"/>
      <c r="E21" s="298"/>
      <c r="F21" s="298"/>
      <c r="G21" s="298"/>
      <c r="H21" s="298"/>
      <c r="I21" s="298"/>
      <c r="J21" s="298"/>
      <c r="K21" s="298"/>
      <c r="L21" s="298"/>
      <c r="M21" s="298"/>
      <c r="N21" s="298"/>
    </row>
    <row r="22" spans="1:14" s="30" customFormat="1">
      <c r="A22" s="298"/>
      <c r="B22" s="298"/>
      <c r="C22" s="298"/>
      <c r="D22" s="298"/>
      <c r="E22" s="298"/>
      <c r="F22" s="298"/>
      <c r="G22" s="298"/>
      <c r="H22" s="298"/>
      <c r="I22" s="298"/>
      <c r="J22" s="298"/>
      <c r="K22" s="298"/>
      <c r="L22" s="298"/>
      <c r="M22" s="298"/>
      <c r="N22" s="298"/>
    </row>
    <row r="23" spans="1:14" s="30" customFormat="1">
      <c r="A23" s="359"/>
      <c r="B23" s="359"/>
      <c r="C23" s="359"/>
      <c r="D23" s="359"/>
      <c r="E23" s="298"/>
      <c r="F23" s="298"/>
      <c r="G23" s="298"/>
      <c r="H23" s="298"/>
      <c r="I23" s="298"/>
      <c r="J23" s="298"/>
      <c r="K23" s="521"/>
      <c r="L23" s="521"/>
      <c r="M23" s="360"/>
      <c r="N23" s="360"/>
    </row>
    <row r="24" spans="1:14" s="30" customFormat="1">
      <c r="A24" s="298"/>
      <c r="B24" s="361"/>
      <c r="C24" s="298"/>
      <c r="D24" s="361"/>
      <c r="E24" s="298"/>
      <c r="F24" s="298"/>
      <c r="G24" s="298"/>
      <c r="H24" s="298"/>
      <c r="I24" s="298"/>
      <c r="J24" s="298"/>
      <c r="K24" s="362"/>
      <c r="L24" s="363"/>
      <c r="M24" s="360"/>
      <c r="N24" s="360"/>
    </row>
    <row r="25" spans="1:14" s="30" customFormat="1">
      <c r="A25" s="298"/>
      <c r="B25" s="361"/>
      <c r="C25" s="298"/>
      <c r="D25" s="361"/>
      <c r="E25" s="298"/>
      <c r="F25" s="298"/>
      <c r="G25" s="298"/>
      <c r="H25" s="298"/>
      <c r="I25" s="298"/>
      <c r="J25" s="298"/>
      <c r="K25" s="362"/>
      <c r="L25" s="363"/>
      <c r="M25" s="360"/>
      <c r="N25" s="360"/>
    </row>
    <row r="26" spans="1:14" s="30" customFormat="1">
      <c r="A26" s="298"/>
      <c r="B26" s="361"/>
      <c r="C26" s="336"/>
      <c r="D26" s="361"/>
      <c r="E26" s="298"/>
      <c r="F26" s="298"/>
      <c r="G26" s="298"/>
      <c r="H26" s="298"/>
      <c r="I26" s="298"/>
      <c r="J26" s="298"/>
      <c r="K26" s="362"/>
      <c r="L26" s="363"/>
      <c r="M26" s="360"/>
      <c r="N26" s="360"/>
    </row>
    <row r="27" spans="1:14" s="30" customFormat="1">
      <c r="A27" s="298"/>
      <c r="B27" s="361"/>
      <c r="C27" s="298"/>
      <c r="D27" s="361"/>
      <c r="E27" s="298"/>
      <c r="F27" s="298"/>
      <c r="G27" s="298"/>
      <c r="H27" s="298"/>
      <c r="I27" s="298"/>
      <c r="J27" s="298"/>
      <c r="K27" s="362"/>
      <c r="L27" s="363"/>
      <c r="M27" s="360"/>
      <c r="N27" s="360"/>
    </row>
    <row r="28" spans="1:14" s="30" customFormat="1">
      <c r="A28" s="298"/>
      <c r="B28" s="361"/>
      <c r="C28" s="298"/>
      <c r="D28" s="361"/>
      <c r="E28" s="298"/>
      <c r="F28" s="298"/>
      <c r="G28" s="298"/>
      <c r="H28" s="298"/>
      <c r="I28" s="298"/>
      <c r="J28" s="298"/>
      <c r="K28" s="362"/>
      <c r="L28" s="363"/>
      <c r="M28" s="360"/>
      <c r="N28" s="360"/>
    </row>
    <row r="29" spans="1:14" s="30" customFormat="1" ht="12.75" customHeight="1">
      <c r="A29" s="298"/>
      <c r="B29" s="361"/>
      <c r="C29" s="298"/>
      <c r="D29" s="361"/>
      <c r="E29" s="298"/>
      <c r="F29" s="298"/>
      <c r="G29" s="298"/>
      <c r="H29" s="298"/>
      <c r="I29" s="298"/>
      <c r="J29" s="298"/>
      <c r="K29" s="360"/>
      <c r="L29" s="363"/>
      <c r="M29" s="360"/>
      <c r="N29" s="360"/>
    </row>
    <row r="30" spans="1:14" s="30" customFormat="1">
      <c r="A30" s="298"/>
      <c r="B30" s="298"/>
      <c r="C30" s="298"/>
      <c r="D30" s="361"/>
      <c r="E30" s="298"/>
      <c r="F30" s="361"/>
      <c r="G30" s="298"/>
      <c r="H30" s="361"/>
      <c r="I30" s="298"/>
      <c r="J30" s="298"/>
      <c r="K30" s="298"/>
      <c r="L30" s="298"/>
      <c r="M30" s="298"/>
      <c r="N30" s="298"/>
    </row>
    <row r="31" spans="1:14" s="30" customFormat="1" ht="15" customHeight="1">
      <c r="A31" s="298"/>
      <c r="B31" s="298"/>
      <c r="C31" s="298"/>
      <c r="D31" s="361"/>
      <c r="E31" s="298"/>
      <c r="F31" s="361"/>
      <c r="G31" s="298"/>
      <c r="H31" s="361"/>
      <c r="I31" s="298"/>
      <c r="J31" s="298"/>
      <c r="K31" s="298"/>
      <c r="L31" s="298"/>
      <c r="M31" s="298"/>
      <c r="N31" s="298"/>
    </row>
    <row r="32" spans="1:14" s="30" customFormat="1">
      <c r="A32" s="298"/>
      <c r="B32" s="298"/>
      <c r="C32" s="298"/>
      <c r="D32" s="361"/>
      <c r="E32" s="298"/>
      <c r="F32" s="361"/>
      <c r="G32" s="298"/>
      <c r="H32" s="361"/>
      <c r="I32" s="298"/>
      <c r="J32" s="298"/>
      <c r="K32" s="298"/>
      <c r="L32" s="298"/>
      <c r="M32" s="298"/>
      <c r="N32" s="298"/>
    </row>
    <row r="33" spans="1:14" s="30" customFormat="1">
      <c r="A33" s="298"/>
      <c r="B33" s="298"/>
      <c r="C33" s="298"/>
      <c r="D33" s="361"/>
      <c r="E33" s="298"/>
      <c r="F33" s="361"/>
      <c r="G33" s="298"/>
      <c r="H33" s="361"/>
      <c r="I33" s="298"/>
      <c r="J33" s="298"/>
      <c r="K33" s="298"/>
      <c r="L33" s="298"/>
      <c r="M33" s="298"/>
      <c r="N33" s="298"/>
    </row>
    <row r="34" spans="1:14" s="30" customFormat="1">
      <c r="A34" s="298"/>
      <c r="B34" s="298"/>
      <c r="C34" s="298"/>
      <c r="D34" s="361"/>
      <c r="E34" s="298"/>
      <c r="F34" s="361"/>
      <c r="G34" s="298"/>
      <c r="H34" s="361"/>
      <c r="I34" s="298"/>
      <c r="J34" s="298"/>
      <c r="K34" s="298"/>
      <c r="L34" s="298"/>
      <c r="M34" s="298"/>
      <c r="N34" s="298"/>
    </row>
    <row r="35" spans="1:14" s="30" customFormat="1">
      <c r="A35" s="298"/>
      <c r="B35" s="298"/>
      <c r="C35" s="298"/>
      <c r="D35" s="361"/>
      <c r="E35" s="298"/>
      <c r="F35" s="361"/>
      <c r="G35" s="298"/>
      <c r="H35" s="361"/>
      <c r="I35" s="298"/>
      <c r="J35" s="298"/>
      <c r="K35" s="298"/>
      <c r="L35" s="298"/>
      <c r="M35" s="298"/>
      <c r="N35" s="298"/>
    </row>
    <row r="36" spans="1:14" s="30" customFormat="1">
      <c r="A36" s="298"/>
      <c r="B36" s="298"/>
      <c r="C36" s="298"/>
      <c r="D36" s="361"/>
      <c r="E36" s="298"/>
      <c r="F36" s="361"/>
      <c r="G36" s="298"/>
      <c r="H36" s="361"/>
      <c r="I36" s="298"/>
      <c r="J36" s="298"/>
      <c r="K36" s="298"/>
      <c r="L36" s="298"/>
      <c r="M36" s="298"/>
      <c r="N36" s="298"/>
    </row>
    <row r="37" spans="1:14" s="30" customFormat="1">
      <c r="A37" s="522" t="s">
        <v>447</v>
      </c>
      <c r="B37" s="522"/>
      <c r="C37" s="522"/>
      <c r="D37" s="522"/>
      <c r="E37" s="522"/>
      <c r="F37" s="522"/>
      <c r="G37" s="522"/>
      <c r="H37" s="522"/>
      <c r="I37" s="522"/>
      <c r="J37" s="522"/>
      <c r="K37" s="522"/>
      <c r="L37" s="522"/>
      <c r="M37" s="522"/>
      <c r="N37" s="298"/>
    </row>
    <row r="38" spans="1:14" s="30" customFormat="1" ht="25.5">
      <c r="A38" s="358" t="s">
        <v>448</v>
      </c>
      <c r="B38" s="407">
        <v>1</v>
      </c>
      <c r="C38" s="407">
        <v>2</v>
      </c>
      <c r="D38" s="407">
        <v>3</v>
      </c>
      <c r="E38" s="407">
        <v>4</v>
      </c>
      <c r="F38" s="407" t="s">
        <v>95</v>
      </c>
      <c r="G38" s="407" t="s">
        <v>209</v>
      </c>
      <c r="H38" s="407" t="s">
        <v>210</v>
      </c>
      <c r="I38" s="407" t="s">
        <v>211</v>
      </c>
      <c r="J38" s="407" t="s">
        <v>212</v>
      </c>
      <c r="K38" s="407" t="s">
        <v>213</v>
      </c>
      <c r="L38" s="407" t="s">
        <v>214</v>
      </c>
      <c r="M38" s="408" t="s">
        <v>276</v>
      </c>
      <c r="N38" s="298"/>
    </row>
    <row r="39" spans="1:14" s="30" customFormat="1">
      <c r="A39" s="406" t="s">
        <v>29</v>
      </c>
      <c r="B39" s="523" t="s">
        <v>513</v>
      </c>
      <c r="C39" s="524"/>
      <c r="D39" s="524"/>
      <c r="E39" s="524"/>
      <c r="F39" s="524"/>
      <c r="G39" s="524"/>
      <c r="H39" s="524"/>
      <c r="I39" s="524"/>
      <c r="J39" s="524"/>
      <c r="K39" s="524"/>
      <c r="L39" s="524"/>
      <c r="M39" s="525"/>
      <c r="N39" s="298"/>
    </row>
    <row r="40" spans="1:14">
      <c r="D40" s="361"/>
      <c r="F40" s="361"/>
      <c r="H40" s="361"/>
    </row>
    <row r="41" spans="1:14">
      <c r="D41" s="361"/>
      <c r="F41" s="361"/>
      <c r="H41" s="361"/>
    </row>
  </sheetData>
  <mergeCells count="4">
    <mergeCell ref="A1:M1"/>
    <mergeCell ref="K23:L23"/>
    <mergeCell ref="A37:M37"/>
    <mergeCell ref="B39:M39"/>
  </mergeCells>
  <phoneticPr fontId="2" type="noConversion"/>
  <printOptions horizontalCentered="1"/>
  <pageMargins left="0.75" right="0.75" top="1" bottom="1" header="0.5" footer="0.5"/>
  <pageSetup scale="60" orientation="portrait" horizontalDpi="4294967292" verticalDpi="4294967292" r:id="rId1"/>
  <headerFooter alignWithMargins="0">
    <oddHeader>&amp;R&amp;F
&amp;A</oddHeader>
    <oddFooter>&amp;RDecember 2009</oddFooter>
  </headerFooter>
  <drawing r:id="rId2"/>
</worksheet>
</file>

<file path=xl/worksheets/sheet16.xml><?xml version="1.0" encoding="utf-8"?>
<worksheet xmlns="http://schemas.openxmlformats.org/spreadsheetml/2006/main" xmlns:r="http://schemas.openxmlformats.org/officeDocument/2006/relationships">
  <sheetPr codeName="Sheet15"/>
  <dimension ref="A1:M30"/>
  <sheetViews>
    <sheetView workbookViewId="0">
      <selection activeCell="B2" sqref="B1:I1048576"/>
    </sheetView>
  </sheetViews>
  <sheetFormatPr defaultColWidth="8.85546875" defaultRowHeight="12.75"/>
  <cols>
    <col min="2" max="2" width="7" customWidth="1"/>
    <col min="3" max="3" width="24.7109375" customWidth="1"/>
    <col min="4" max="4" width="10.85546875" customWidth="1"/>
    <col min="5" max="5" width="10.7109375" customWidth="1"/>
    <col min="6" max="6" width="10" customWidth="1"/>
    <col min="7" max="10" width="9.140625"/>
    <col min="14" max="16384" width="8.85546875" style="14"/>
  </cols>
  <sheetData>
    <row r="1" spans="1:13" ht="33.75" customHeight="1">
      <c r="A1" s="526" t="s">
        <v>449</v>
      </c>
      <c r="B1" s="526"/>
      <c r="C1" s="526"/>
      <c r="D1" s="526"/>
      <c r="E1" s="526"/>
      <c r="F1" s="526"/>
      <c r="G1" s="526"/>
      <c r="H1" s="526"/>
      <c r="I1" s="526"/>
      <c r="J1" s="526"/>
      <c r="K1" s="14"/>
      <c r="L1" s="14"/>
      <c r="M1" s="14"/>
    </row>
    <row r="2" spans="1:13" ht="33.75" customHeight="1">
      <c r="A2" s="127"/>
      <c r="B2" s="127" t="s">
        <v>450</v>
      </c>
      <c r="C2" s="127"/>
      <c r="D2" s="127"/>
      <c r="E2" s="127"/>
      <c r="F2" s="127"/>
      <c r="G2" s="127"/>
      <c r="H2" s="127"/>
      <c r="I2" s="14"/>
      <c r="J2" s="14"/>
      <c r="K2" s="14"/>
      <c r="L2" s="14"/>
      <c r="M2" s="14"/>
    </row>
    <row r="3" spans="1:13" ht="33.75" customHeight="1">
      <c r="A3" s="127"/>
      <c r="B3" s="183"/>
      <c r="C3" s="124" t="s">
        <v>234</v>
      </c>
      <c r="D3" s="414" t="s">
        <v>138</v>
      </c>
      <c r="E3" s="414" t="s">
        <v>229</v>
      </c>
      <c r="F3" s="414" t="s">
        <v>230</v>
      </c>
      <c r="G3" s="414" t="s">
        <v>231</v>
      </c>
      <c r="H3" s="414" t="s">
        <v>232</v>
      </c>
      <c r="I3" s="414" t="s">
        <v>233</v>
      </c>
      <c r="J3" s="14"/>
      <c r="K3" s="14"/>
      <c r="L3" s="14"/>
      <c r="M3" s="14"/>
    </row>
    <row r="4" spans="1:13" ht="33.75" customHeight="1">
      <c r="B4" s="1">
        <v>1</v>
      </c>
      <c r="C4" s="2" t="s">
        <v>451</v>
      </c>
      <c r="D4" s="9">
        <v>233833</v>
      </c>
      <c r="E4" s="415">
        <v>0.108</v>
      </c>
      <c r="F4" s="9">
        <v>388998</v>
      </c>
      <c r="G4" s="415">
        <v>0.10100000000000001</v>
      </c>
      <c r="H4" s="9">
        <v>3631804</v>
      </c>
      <c r="I4" s="415">
        <v>0.29199999999999998</v>
      </c>
    </row>
    <row r="5" spans="1:13">
      <c r="B5" s="1">
        <v>2</v>
      </c>
      <c r="C5" s="2" t="s">
        <v>452</v>
      </c>
      <c r="D5" s="9">
        <v>134644</v>
      </c>
      <c r="E5" s="415">
        <v>6.2E-2</v>
      </c>
      <c r="F5" s="9">
        <v>177531</v>
      </c>
      <c r="G5" s="415">
        <v>4.5999999999999999E-2</v>
      </c>
      <c r="H5" s="9">
        <v>1334439</v>
      </c>
      <c r="I5" s="415">
        <v>0.107</v>
      </c>
    </row>
    <row r="6" spans="1:13">
      <c r="B6" s="1">
        <v>3</v>
      </c>
      <c r="C6" s="2" t="s">
        <v>453</v>
      </c>
      <c r="D6" s="9">
        <v>55489</v>
      </c>
      <c r="E6" s="415">
        <v>2.5999999999999999E-2</v>
      </c>
      <c r="F6" s="9">
        <v>82253</v>
      </c>
      <c r="G6" s="415">
        <v>2.1000000000000001E-2</v>
      </c>
      <c r="H6" s="9">
        <v>607516</v>
      </c>
      <c r="I6" s="415">
        <v>4.9000000000000002E-2</v>
      </c>
    </row>
    <row r="7" spans="1:13">
      <c r="B7" s="1">
        <v>4</v>
      </c>
      <c r="C7" s="2" t="s">
        <v>454</v>
      </c>
      <c r="D7" s="9">
        <v>28791</v>
      </c>
      <c r="E7" s="415">
        <v>1.2999999999999999E-2</v>
      </c>
      <c r="F7" s="9">
        <v>60242</v>
      </c>
      <c r="G7" s="415">
        <v>1.6E-2</v>
      </c>
      <c r="H7" s="9">
        <v>668623</v>
      </c>
      <c r="I7" s="415">
        <v>5.3999999999999999E-2</v>
      </c>
    </row>
    <row r="8" spans="1:13">
      <c r="B8" s="1">
        <v>5</v>
      </c>
      <c r="C8" s="2" t="s">
        <v>457</v>
      </c>
      <c r="D8" s="9">
        <v>12354</v>
      </c>
      <c r="E8" s="415">
        <v>6.0000000000000001E-3</v>
      </c>
      <c r="F8" s="9">
        <v>18367</v>
      </c>
      <c r="G8" s="415">
        <v>5.0000000000000001E-3</v>
      </c>
      <c r="H8" s="9">
        <v>170835</v>
      </c>
      <c r="I8" s="415">
        <v>1.4E-2</v>
      </c>
    </row>
    <row r="9" spans="1:13">
      <c r="B9" s="1">
        <v>6</v>
      </c>
      <c r="C9" s="2" t="s">
        <v>456</v>
      </c>
      <c r="D9" s="9">
        <v>11931</v>
      </c>
      <c r="E9" s="415">
        <v>6.0000000000000001E-3</v>
      </c>
      <c r="F9" s="9">
        <v>19293</v>
      </c>
      <c r="G9" s="415">
        <v>5.0000000000000001E-3</v>
      </c>
      <c r="H9" s="9">
        <v>170778</v>
      </c>
      <c r="I9" s="415">
        <v>1.4E-2</v>
      </c>
    </row>
    <row r="10" spans="1:13">
      <c r="B10" s="1">
        <v>7</v>
      </c>
      <c r="C10" s="2" t="s">
        <v>455</v>
      </c>
      <c r="D10" s="9">
        <v>11122</v>
      </c>
      <c r="E10" s="415">
        <v>5.0000000000000001E-3</v>
      </c>
      <c r="F10" s="9">
        <v>42904</v>
      </c>
      <c r="G10" s="415">
        <v>1.0999999999999999E-2</v>
      </c>
      <c r="H10" s="9">
        <v>526023</v>
      </c>
      <c r="I10" s="415">
        <v>4.2000000000000003E-2</v>
      </c>
    </row>
    <row r="11" spans="1:13">
      <c r="B11" s="1">
        <v>8</v>
      </c>
      <c r="C11" s="2" t="s">
        <v>458</v>
      </c>
      <c r="D11" s="9">
        <v>5999</v>
      </c>
      <c r="E11" s="415">
        <v>3.0000000000000001E-3</v>
      </c>
      <c r="F11" s="9">
        <v>13401</v>
      </c>
      <c r="G11" s="415">
        <v>3.0000000000000001E-3</v>
      </c>
      <c r="H11" s="9">
        <v>158687</v>
      </c>
      <c r="I11" s="415">
        <v>1.2999999999999999E-2</v>
      </c>
    </row>
    <row r="12" spans="1:13">
      <c r="B12" s="1">
        <v>9</v>
      </c>
      <c r="C12" s="2" t="s">
        <v>459</v>
      </c>
      <c r="D12" s="9">
        <v>5942</v>
      </c>
      <c r="E12" s="415">
        <v>3.0000000000000001E-3</v>
      </c>
      <c r="F12" s="9">
        <v>10598</v>
      </c>
      <c r="G12" s="415">
        <v>3.0000000000000001E-3</v>
      </c>
      <c r="H12" s="9">
        <v>101622</v>
      </c>
      <c r="I12" s="415">
        <v>8.0000000000000002E-3</v>
      </c>
    </row>
    <row r="13" spans="1:13">
      <c r="B13" s="1">
        <v>10</v>
      </c>
      <c r="C13" s="2" t="s">
        <v>460</v>
      </c>
      <c r="D13" s="9">
        <v>5662</v>
      </c>
      <c r="E13" s="415">
        <v>3.0000000000000001E-3</v>
      </c>
      <c r="F13" s="9">
        <v>10276</v>
      </c>
      <c r="G13" s="415">
        <v>3.0000000000000001E-3</v>
      </c>
      <c r="H13" s="9">
        <v>121426</v>
      </c>
      <c r="I13" s="415">
        <v>0.01</v>
      </c>
    </row>
    <row r="14" spans="1:13">
      <c r="B14" s="1">
        <v>11</v>
      </c>
      <c r="C14" s="2" t="s">
        <v>461</v>
      </c>
      <c r="D14" s="9">
        <v>4838</v>
      </c>
      <c r="E14" s="415">
        <v>2E-3</v>
      </c>
      <c r="F14" s="9">
        <v>9203</v>
      </c>
      <c r="G14" s="415">
        <v>2E-3</v>
      </c>
      <c r="H14" s="9">
        <v>92580</v>
      </c>
      <c r="I14" s="415">
        <v>7.0000000000000001E-3</v>
      </c>
    </row>
    <row r="15" spans="1:13">
      <c r="B15" s="1">
        <v>12</v>
      </c>
      <c r="C15" s="2" t="s">
        <v>462</v>
      </c>
      <c r="D15" s="9">
        <v>4717</v>
      </c>
      <c r="E15" s="415">
        <v>2E-3</v>
      </c>
      <c r="F15" s="9">
        <v>8838</v>
      </c>
      <c r="G15" s="415">
        <v>2E-3</v>
      </c>
      <c r="H15" s="9">
        <v>109020</v>
      </c>
      <c r="I15" s="415">
        <v>8.9999999999999993E-3</v>
      </c>
    </row>
    <row r="16" spans="1:13">
      <c r="B16" s="1">
        <v>13</v>
      </c>
      <c r="C16" s="2" t="s">
        <v>463</v>
      </c>
      <c r="D16" s="9">
        <v>4004</v>
      </c>
      <c r="E16" s="415">
        <v>2E-3</v>
      </c>
      <c r="F16" s="9">
        <v>7165</v>
      </c>
      <c r="G16" s="415">
        <v>2E-3</v>
      </c>
      <c r="H16" s="9">
        <v>68314</v>
      </c>
      <c r="I16" s="415">
        <v>6.0000000000000001E-3</v>
      </c>
    </row>
    <row r="17" spans="2:9">
      <c r="B17" s="1">
        <v>14</v>
      </c>
      <c r="C17" s="2" t="s">
        <v>464</v>
      </c>
      <c r="D17" s="9">
        <v>3927</v>
      </c>
      <c r="E17" s="415">
        <v>2E-3</v>
      </c>
      <c r="F17" s="9">
        <v>5541</v>
      </c>
      <c r="G17" s="415">
        <v>1E-3</v>
      </c>
      <c r="H17" s="9">
        <v>50083</v>
      </c>
      <c r="I17" s="415">
        <v>4.0000000000000001E-3</v>
      </c>
    </row>
    <row r="18" spans="2:9">
      <c r="B18" s="1">
        <v>15</v>
      </c>
      <c r="C18" s="2" t="s">
        <v>469</v>
      </c>
      <c r="D18" s="9">
        <v>3125</v>
      </c>
      <c r="E18" s="415">
        <v>1E-3</v>
      </c>
      <c r="F18" s="9">
        <v>4220</v>
      </c>
      <c r="G18" s="415">
        <v>1E-3</v>
      </c>
      <c r="H18" s="9">
        <v>42610</v>
      </c>
      <c r="I18" s="415">
        <v>3.0000000000000001E-3</v>
      </c>
    </row>
    <row r="19" spans="2:9">
      <c r="B19" s="1">
        <v>16</v>
      </c>
      <c r="C19" s="2" t="s">
        <v>468</v>
      </c>
      <c r="D19" s="9">
        <v>2714</v>
      </c>
      <c r="E19" s="415">
        <v>1E-3</v>
      </c>
      <c r="F19" s="9">
        <v>4242</v>
      </c>
      <c r="G19" s="415">
        <v>1E-3</v>
      </c>
      <c r="H19" s="9">
        <v>46733</v>
      </c>
      <c r="I19" s="415">
        <v>4.0000000000000001E-3</v>
      </c>
    </row>
    <row r="20" spans="2:9">
      <c r="B20" s="1">
        <v>17</v>
      </c>
      <c r="C20" s="2" t="s">
        <v>466</v>
      </c>
      <c r="D20" s="9">
        <v>2683</v>
      </c>
      <c r="E20" s="415">
        <v>1E-3</v>
      </c>
      <c r="F20" s="9">
        <v>4691</v>
      </c>
      <c r="G20" s="415">
        <v>1E-3</v>
      </c>
      <c r="H20" s="9">
        <v>53356</v>
      </c>
      <c r="I20" s="415">
        <v>4.0000000000000001E-3</v>
      </c>
    </row>
    <row r="21" spans="2:9">
      <c r="B21" s="1">
        <v>18</v>
      </c>
      <c r="C21" s="2" t="s">
        <v>470</v>
      </c>
      <c r="D21" s="9">
        <v>2598</v>
      </c>
      <c r="E21" s="415">
        <v>1E-3</v>
      </c>
      <c r="F21" s="9">
        <v>3931</v>
      </c>
      <c r="G21" s="415">
        <v>1E-3</v>
      </c>
      <c r="H21" s="9">
        <v>42622</v>
      </c>
      <c r="I21" s="415">
        <v>3.0000000000000001E-3</v>
      </c>
    </row>
    <row r="22" spans="2:9">
      <c r="B22" s="1">
        <v>19</v>
      </c>
      <c r="C22" s="2" t="s">
        <v>467</v>
      </c>
      <c r="D22" s="9">
        <v>2303</v>
      </c>
      <c r="E22" s="415">
        <v>1E-3</v>
      </c>
      <c r="F22" s="9">
        <v>4457</v>
      </c>
      <c r="G22" s="415">
        <v>1E-3</v>
      </c>
      <c r="H22" s="9">
        <v>49349</v>
      </c>
      <c r="I22" s="415">
        <v>4.0000000000000001E-3</v>
      </c>
    </row>
    <row r="23" spans="2:9">
      <c r="B23" s="1">
        <v>20</v>
      </c>
      <c r="C23" s="2" t="s">
        <v>465</v>
      </c>
      <c r="D23" s="9">
        <v>1914</v>
      </c>
      <c r="E23" s="415">
        <v>1E-3</v>
      </c>
      <c r="F23" s="9">
        <v>4739</v>
      </c>
      <c r="G23" s="415">
        <v>1E-3</v>
      </c>
      <c r="H23" s="9">
        <v>38642</v>
      </c>
      <c r="I23" s="415">
        <v>3.0000000000000001E-3</v>
      </c>
    </row>
    <row r="30" spans="2:9">
      <c r="D30" s="298" t="s">
        <v>514</v>
      </c>
    </row>
  </sheetData>
  <sortState ref="C4:I23">
    <sortCondition descending="1" ref="D4:D23"/>
  </sortState>
  <mergeCells count="1">
    <mergeCell ref="A1:J1"/>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2009</oddFooter>
  </headerFooter>
  <drawing r:id="rId2"/>
</worksheet>
</file>

<file path=xl/worksheets/sheet17.xml><?xml version="1.0" encoding="utf-8"?>
<worksheet xmlns="http://schemas.openxmlformats.org/spreadsheetml/2006/main" xmlns:r="http://schemas.openxmlformats.org/officeDocument/2006/relationships">
  <sheetPr codeName="Sheet16"/>
  <dimension ref="A1:S27"/>
  <sheetViews>
    <sheetView workbookViewId="0">
      <selection activeCell="A5" sqref="A5:H25"/>
    </sheetView>
  </sheetViews>
  <sheetFormatPr defaultColWidth="8.85546875" defaultRowHeight="12.75"/>
  <cols>
    <col min="1" max="1" width="9.140625"/>
    <col min="2" max="2" width="17.85546875" bestFit="1" customWidth="1"/>
    <col min="3" max="8" width="9.140625"/>
  </cols>
  <sheetData>
    <row r="1" spans="1:19" s="117" customFormat="1" ht="33" customHeight="1">
      <c r="A1" s="527" t="s">
        <v>106</v>
      </c>
      <c r="B1" s="527"/>
      <c r="C1" s="527"/>
      <c r="D1" s="527"/>
      <c r="E1" s="527"/>
      <c r="F1" s="527"/>
      <c r="G1" s="527"/>
      <c r="H1" s="527"/>
      <c r="I1" s="527"/>
      <c r="J1" s="527"/>
      <c r="K1" s="368"/>
      <c r="L1" s="368"/>
      <c r="M1" s="369"/>
      <c r="N1" s="369"/>
      <c r="O1" s="369"/>
      <c r="P1" s="369"/>
      <c r="Q1" s="369"/>
      <c r="R1" s="369"/>
      <c r="S1" s="369"/>
    </row>
    <row r="2" spans="1:19" s="117" customFormat="1" ht="33" customHeight="1">
      <c r="A2" s="370"/>
      <c r="B2" s="370"/>
      <c r="C2" s="370"/>
      <c r="D2" s="370"/>
      <c r="E2" s="370"/>
      <c r="F2" s="370"/>
      <c r="G2" s="370"/>
      <c r="H2" s="370"/>
      <c r="I2" s="370"/>
      <c r="J2" s="370"/>
      <c r="K2" s="368"/>
      <c r="L2" s="368"/>
      <c r="M2" s="369"/>
      <c r="N2" s="369"/>
      <c r="O2" s="369"/>
      <c r="P2" s="369"/>
      <c r="Q2" s="369"/>
      <c r="R2" s="369"/>
      <c r="S2" s="369"/>
    </row>
    <row r="3" spans="1:19">
      <c r="A3" s="528" t="s">
        <v>471</v>
      </c>
      <c r="B3" s="528"/>
      <c r="C3" s="528"/>
      <c r="D3" s="528"/>
      <c r="E3" s="528"/>
      <c r="F3" s="528"/>
      <c r="G3" s="528"/>
      <c r="H3" s="528"/>
    </row>
    <row r="5" spans="1:19" ht="25.5">
      <c r="A5" s="371"/>
      <c r="B5" s="124" t="s">
        <v>290</v>
      </c>
      <c r="C5" s="372" t="s">
        <v>138</v>
      </c>
      <c r="D5" s="372" t="s">
        <v>229</v>
      </c>
      <c r="E5" s="372" t="s">
        <v>230</v>
      </c>
      <c r="F5" s="372" t="s">
        <v>231</v>
      </c>
      <c r="G5" s="372" t="s">
        <v>232</v>
      </c>
      <c r="H5" s="372" t="s">
        <v>233</v>
      </c>
      <c r="M5" s="298"/>
    </row>
    <row r="6" spans="1:19" ht="15">
      <c r="A6" s="373">
        <v>1</v>
      </c>
      <c r="B6" s="125" t="s">
        <v>460</v>
      </c>
      <c r="C6" s="374">
        <v>253601</v>
      </c>
      <c r="D6" s="375">
        <v>0.11700000000000001</v>
      </c>
      <c r="E6" s="374">
        <v>414360</v>
      </c>
      <c r="F6" s="375">
        <v>0.108</v>
      </c>
      <c r="G6" s="374">
        <v>3719209</v>
      </c>
      <c r="H6" s="375">
        <v>0.29899999999999999</v>
      </c>
    </row>
    <row r="7" spans="1:19" ht="15">
      <c r="A7" s="373">
        <v>2</v>
      </c>
      <c r="B7" s="125" t="s">
        <v>468</v>
      </c>
      <c r="C7" s="374">
        <v>26020</v>
      </c>
      <c r="D7" s="375">
        <v>1.2E-2</v>
      </c>
      <c r="E7" s="374">
        <v>56503</v>
      </c>
      <c r="F7" s="375">
        <v>1.4999999999999999E-2</v>
      </c>
      <c r="G7" s="374">
        <v>680526</v>
      </c>
      <c r="H7" s="375">
        <v>5.5E-2</v>
      </c>
    </row>
    <row r="8" spans="1:19" ht="15">
      <c r="A8" s="373">
        <v>3</v>
      </c>
      <c r="B8" s="125" t="s">
        <v>472</v>
      </c>
      <c r="C8" s="374">
        <v>35213</v>
      </c>
      <c r="D8" s="375">
        <v>1.6E-2</v>
      </c>
      <c r="E8" s="374">
        <v>52727</v>
      </c>
      <c r="F8" s="375">
        <v>1.4E-2</v>
      </c>
      <c r="G8" s="374">
        <v>384073</v>
      </c>
      <c r="H8" s="375">
        <v>3.1E-2</v>
      </c>
    </row>
    <row r="9" spans="1:19" ht="15">
      <c r="A9" s="373">
        <v>4</v>
      </c>
      <c r="B9" s="125" t="s">
        <v>456</v>
      </c>
      <c r="C9" s="374">
        <v>31698</v>
      </c>
      <c r="D9" s="375">
        <v>1.4999999999999999E-2</v>
      </c>
      <c r="E9" s="374">
        <v>47692</v>
      </c>
      <c r="F9" s="375">
        <v>1.2E-2</v>
      </c>
      <c r="G9" s="374">
        <v>402576</v>
      </c>
      <c r="H9" s="375">
        <v>3.2000000000000001E-2</v>
      </c>
    </row>
    <row r="10" spans="1:19" ht="15">
      <c r="A10" s="373">
        <v>5</v>
      </c>
      <c r="B10" s="125" t="s">
        <v>457</v>
      </c>
      <c r="C10" s="374">
        <v>16820</v>
      </c>
      <c r="D10" s="375">
        <v>8.0000000000000002E-3</v>
      </c>
      <c r="E10" s="374">
        <v>25800</v>
      </c>
      <c r="F10" s="375">
        <v>7.0000000000000001E-3</v>
      </c>
      <c r="G10" s="374">
        <v>229413</v>
      </c>
      <c r="H10" s="375">
        <v>1.7999999999999999E-2</v>
      </c>
    </row>
    <row r="11" spans="1:19" ht="15">
      <c r="A11" s="373">
        <v>6</v>
      </c>
      <c r="B11" s="125" t="s">
        <v>461</v>
      </c>
      <c r="C11" s="374">
        <v>13394</v>
      </c>
      <c r="D11" s="375">
        <v>6.0000000000000001E-3</v>
      </c>
      <c r="E11" s="374">
        <v>24701</v>
      </c>
      <c r="F11" s="375">
        <v>6.0000000000000001E-3</v>
      </c>
      <c r="G11" s="374">
        <v>251488</v>
      </c>
      <c r="H11" s="375">
        <v>0.02</v>
      </c>
    </row>
    <row r="12" spans="1:19" ht="15">
      <c r="A12" s="373">
        <v>7</v>
      </c>
      <c r="B12" s="125" t="s">
        <v>463</v>
      </c>
      <c r="C12" s="374">
        <v>15897</v>
      </c>
      <c r="D12" s="375">
        <v>7.0000000000000001E-3</v>
      </c>
      <c r="E12" s="374">
        <v>23169</v>
      </c>
      <c r="F12" s="375">
        <v>6.0000000000000001E-3</v>
      </c>
      <c r="G12" s="374">
        <v>209600</v>
      </c>
      <c r="H12" s="375">
        <v>1.7000000000000001E-2</v>
      </c>
    </row>
    <row r="13" spans="1:19" ht="15">
      <c r="A13" s="373">
        <v>8</v>
      </c>
      <c r="B13" s="125" t="s">
        <v>467</v>
      </c>
      <c r="C13" s="374">
        <v>11330</v>
      </c>
      <c r="D13" s="375">
        <v>5.0000000000000001E-3</v>
      </c>
      <c r="E13" s="374">
        <v>18737</v>
      </c>
      <c r="F13" s="375">
        <v>5.0000000000000001E-3</v>
      </c>
      <c r="G13" s="374">
        <v>181208</v>
      </c>
      <c r="H13" s="375">
        <v>1.4999999999999999E-2</v>
      </c>
    </row>
    <row r="14" spans="1:19" ht="15">
      <c r="A14" s="373">
        <v>9</v>
      </c>
      <c r="B14" s="125" t="s">
        <v>466</v>
      </c>
      <c r="C14" s="374">
        <v>10501</v>
      </c>
      <c r="D14" s="375">
        <v>5.0000000000000001E-3</v>
      </c>
      <c r="E14" s="374">
        <v>17634</v>
      </c>
      <c r="F14" s="375">
        <v>5.0000000000000001E-3</v>
      </c>
      <c r="G14" s="374">
        <v>184526</v>
      </c>
      <c r="H14" s="375">
        <v>1.4999999999999999E-2</v>
      </c>
    </row>
    <row r="15" spans="1:19" ht="15">
      <c r="A15" s="373">
        <v>10</v>
      </c>
      <c r="B15" s="125" t="s">
        <v>458</v>
      </c>
      <c r="C15" s="374">
        <v>7697</v>
      </c>
      <c r="D15" s="375">
        <v>4.0000000000000001E-3</v>
      </c>
      <c r="E15" s="374">
        <v>17613</v>
      </c>
      <c r="F15" s="375">
        <v>5.0000000000000001E-3</v>
      </c>
      <c r="G15" s="374">
        <v>207149</v>
      </c>
      <c r="H15" s="375">
        <v>1.7000000000000001E-2</v>
      </c>
    </row>
    <row r="16" spans="1:19" ht="15">
      <c r="A16" s="373">
        <v>11</v>
      </c>
      <c r="B16" s="125" t="s">
        <v>473</v>
      </c>
      <c r="C16" s="374">
        <v>10634</v>
      </c>
      <c r="D16" s="375">
        <v>5.0000000000000001E-3</v>
      </c>
      <c r="E16" s="374">
        <v>16293</v>
      </c>
      <c r="F16" s="375">
        <v>4.0000000000000001E-3</v>
      </c>
      <c r="G16" s="374">
        <v>176779</v>
      </c>
      <c r="H16" s="375">
        <v>1.4E-2</v>
      </c>
    </row>
    <row r="17" spans="1:8" ht="15">
      <c r="A17" s="373">
        <v>12</v>
      </c>
      <c r="B17" s="125" t="s">
        <v>474</v>
      </c>
      <c r="C17" s="374">
        <v>6118</v>
      </c>
      <c r="D17" s="375">
        <v>3.0000000000000001E-3</v>
      </c>
      <c r="E17" s="374">
        <v>15929</v>
      </c>
      <c r="F17" s="375">
        <v>4.0000000000000001E-3</v>
      </c>
      <c r="G17" s="374">
        <v>123040</v>
      </c>
      <c r="H17" s="375">
        <v>0.01</v>
      </c>
    </row>
    <row r="18" spans="1:8" ht="15">
      <c r="A18" s="373">
        <v>13</v>
      </c>
      <c r="B18" s="125" t="s">
        <v>475</v>
      </c>
      <c r="C18" s="374">
        <v>5253</v>
      </c>
      <c r="D18" s="375">
        <v>2E-3</v>
      </c>
      <c r="E18" s="374">
        <v>9473</v>
      </c>
      <c r="F18" s="375">
        <v>2E-3</v>
      </c>
      <c r="G18" s="374">
        <v>64146</v>
      </c>
      <c r="H18" s="375">
        <v>5.0000000000000001E-3</v>
      </c>
    </row>
    <row r="19" spans="1:8" ht="15">
      <c r="A19" s="373">
        <v>14</v>
      </c>
      <c r="B19" s="125" t="s">
        <v>476</v>
      </c>
      <c r="C19" s="374">
        <v>4330</v>
      </c>
      <c r="D19" s="375">
        <v>2E-3</v>
      </c>
      <c r="E19" s="374">
        <v>8263</v>
      </c>
      <c r="F19" s="375">
        <v>2E-3</v>
      </c>
      <c r="G19" s="374">
        <v>56669</v>
      </c>
      <c r="H19" s="375">
        <v>5.0000000000000001E-3</v>
      </c>
    </row>
    <row r="20" spans="1:8" ht="15">
      <c r="A20" s="373">
        <v>15</v>
      </c>
      <c r="B20" s="125" t="s">
        <v>464</v>
      </c>
      <c r="C20" s="374">
        <v>5354</v>
      </c>
      <c r="D20" s="375">
        <v>2E-3</v>
      </c>
      <c r="E20" s="374">
        <v>7970</v>
      </c>
      <c r="F20" s="375">
        <v>2E-3</v>
      </c>
      <c r="G20" s="374">
        <v>73340</v>
      </c>
      <c r="H20" s="375">
        <v>6.0000000000000001E-3</v>
      </c>
    </row>
    <row r="21" spans="1:8" ht="15">
      <c r="A21" s="373">
        <v>16</v>
      </c>
      <c r="B21" s="125" t="s">
        <v>477</v>
      </c>
      <c r="C21" s="374">
        <v>3802</v>
      </c>
      <c r="D21" s="375">
        <v>2E-3</v>
      </c>
      <c r="E21" s="374">
        <v>7561</v>
      </c>
      <c r="F21" s="375">
        <v>2E-3</v>
      </c>
      <c r="G21" s="374">
        <v>82632</v>
      </c>
      <c r="H21" s="375">
        <v>7.0000000000000001E-3</v>
      </c>
    </row>
    <row r="22" spans="1:8" ht="15">
      <c r="A22" s="373">
        <v>17</v>
      </c>
      <c r="B22" s="125" t="s">
        <v>478</v>
      </c>
      <c r="C22" s="374">
        <v>3438</v>
      </c>
      <c r="D22" s="375">
        <v>2E-3</v>
      </c>
      <c r="E22" s="374">
        <v>7033</v>
      </c>
      <c r="F22" s="375">
        <v>2E-3</v>
      </c>
      <c r="G22" s="374">
        <v>96574</v>
      </c>
      <c r="H22" s="375">
        <v>8.0000000000000002E-3</v>
      </c>
    </row>
    <row r="23" spans="1:8" ht="15">
      <c r="A23" s="373">
        <v>18</v>
      </c>
      <c r="B23" s="125" t="s">
        <v>479</v>
      </c>
      <c r="C23" s="374">
        <v>2564</v>
      </c>
      <c r="D23" s="375">
        <v>1E-3</v>
      </c>
      <c r="E23" s="374">
        <v>6621</v>
      </c>
      <c r="F23" s="375">
        <v>2E-3</v>
      </c>
      <c r="G23" s="374">
        <v>36475</v>
      </c>
      <c r="H23" s="375">
        <v>3.0000000000000001E-3</v>
      </c>
    </row>
    <row r="24" spans="1:8" ht="15">
      <c r="A24" s="373">
        <v>19</v>
      </c>
      <c r="B24" s="125" t="s">
        <v>480</v>
      </c>
      <c r="C24" s="374">
        <v>3119</v>
      </c>
      <c r="D24" s="375">
        <v>1E-3</v>
      </c>
      <c r="E24" s="374">
        <v>6287</v>
      </c>
      <c r="F24" s="375">
        <v>2E-3</v>
      </c>
      <c r="G24" s="374">
        <v>48626</v>
      </c>
      <c r="H24" s="375">
        <v>4.0000000000000001E-3</v>
      </c>
    </row>
    <row r="25" spans="1:8" ht="15">
      <c r="A25" s="373">
        <v>20</v>
      </c>
      <c r="B25" s="125" t="s">
        <v>469</v>
      </c>
      <c r="C25" s="374">
        <v>4349</v>
      </c>
      <c r="D25" s="375">
        <v>2E-3</v>
      </c>
      <c r="E25" s="374">
        <v>6267</v>
      </c>
      <c r="F25" s="375">
        <v>2E-3</v>
      </c>
      <c r="G25" s="374">
        <v>65896</v>
      </c>
      <c r="H25" s="375">
        <v>5.0000000000000001E-3</v>
      </c>
    </row>
    <row r="27" spans="1:8">
      <c r="A27" s="298" t="s">
        <v>514</v>
      </c>
    </row>
  </sheetData>
  <mergeCells count="2">
    <mergeCell ref="A1:J1"/>
    <mergeCell ref="A3:H3"/>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2009</oddFooter>
  </headerFooter>
  <drawing r:id="rId2"/>
</worksheet>
</file>

<file path=xl/worksheets/sheet18.xml><?xml version="1.0" encoding="utf-8"?>
<worksheet xmlns="http://schemas.openxmlformats.org/spreadsheetml/2006/main" xmlns:r="http://schemas.openxmlformats.org/officeDocument/2006/relationships">
  <sheetPr codeName="Sheet17"/>
  <dimension ref="A1:I26"/>
  <sheetViews>
    <sheetView topLeftCell="A6" workbookViewId="0">
      <selection activeCell="H33" sqref="H33"/>
    </sheetView>
  </sheetViews>
  <sheetFormatPr defaultColWidth="8.85546875" defaultRowHeight="12.75"/>
  <cols>
    <col min="1" max="1" width="20.5703125" style="389" customWidth="1"/>
    <col min="2" max="2" width="13.5703125" style="389" customWidth="1"/>
    <col min="3" max="6" width="15.7109375" style="389" customWidth="1"/>
    <col min="7" max="7" width="24.140625" style="389" bestFit="1" customWidth="1"/>
  </cols>
  <sheetData>
    <row r="1" spans="1:9" ht="53.1" customHeight="1">
      <c r="A1" s="530" t="s">
        <v>481</v>
      </c>
      <c r="B1" s="530"/>
      <c r="C1" s="530"/>
      <c r="D1" s="530"/>
      <c r="E1" s="530"/>
      <c r="F1" s="530"/>
      <c r="G1" s="530"/>
    </row>
    <row r="2" spans="1:9" s="23" customFormat="1" ht="12.75" customHeight="1">
      <c r="A2" s="497"/>
      <c r="B2" s="497"/>
      <c r="C2" s="497"/>
      <c r="D2" s="497"/>
      <c r="E2" s="497"/>
      <c r="F2" s="497"/>
      <c r="G2" s="497"/>
      <c r="H2" s="306"/>
      <c r="I2"/>
    </row>
    <row r="3" spans="1:9" s="23" customFormat="1" ht="29.25" customHeight="1">
      <c r="A3" s="497" t="s">
        <v>515</v>
      </c>
      <c r="B3" s="497"/>
      <c r="C3" s="497"/>
      <c r="D3" s="497"/>
      <c r="E3" s="497"/>
      <c r="F3" s="497"/>
      <c r="G3" s="497"/>
      <c r="H3"/>
      <c r="I3"/>
    </row>
    <row r="4" spans="1:9" s="23" customFormat="1" ht="18" customHeight="1">
      <c r="A4" s="497"/>
      <c r="B4" s="497"/>
      <c r="C4" s="497"/>
      <c r="D4" s="497"/>
      <c r="E4" s="497"/>
      <c r="F4" s="497"/>
      <c r="G4" s="497"/>
      <c r="H4"/>
      <c r="I4"/>
    </row>
    <row r="5" spans="1:9" s="23" customFormat="1" ht="18" customHeight="1">
      <c r="A5" s="306"/>
      <c r="B5" s="306"/>
      <c r="C5" s="306"/>
      <c r="D5" s="306"/>
      <c r="E5" s="306"/>
      <c r="F5" s="306"/>
      <c r="G5" s="306"/>
      <c r="H5"/>
      <c r="I5"/>
    </row>
    <row r="6" spans="1:9">
      <c r="A6" s="497" t="s">
        <v>483</v>
      </c>
      <c r="B6" s="530"/>
      <c r="C6" s="530"/>
      <c r="D6" s="530"/>
      <c r="E6" s="530"/>
      <c r="F6" s="530"/>
      <c r="G6" s="530"/>
    </row>
    <row r="7" spans="1:9">
      <c r="A7" s="529"/>
      <c r="B7" s="529"/>
      <c r="C7" s="529"/>
      <c r="D7" s="529"/>
      <c r="E7" s="529"/>
      <c r="F7" s="529"/>
      <c r="G7" s="529"/>
    </row>
    <row r="8" spans="1:9">
      <c r="A8" s="376"/>
      <c r="B8" s="376" t="s">
        <v>127</v>
      </c>
      <c r="C8" s="376" t="s">
        <v>128</v>
      </c>
      <c r="D8" s="376" t="s">
        <v>129</v>
      </c>
      <c r="E8" s="376"/>
      <c r="F8" s="304"/>
      <c r="G8" s="304"/>
    </row>
    <row r="9" spans="1:9" s="177" customFormat="1" ht="38.25">
      <c r="A9" s="390" t="s">
        <v>216</v>
      </c>
      <c r="B9" s="390" t="s">
        <v>130</v>
      </c>
      <c r="C9" s="390" t="s">
        <v>131</v>
      </c>
      <c r="D9" s="390" t="s">
        <v>203</v>
      </c>
      <c r="E9" s="390" t="s">
        <v>482</v>
      </c>
      <c r="F9" s="391" t="s">
        <v>204</v>
      </c>
      <c r="G9" s="391" t="s">
        <v>205</v>
      </c>
    </row>
    <row r="10" spans="1:9">
      <c r="A10" s="300" t="s">
        <v>101</v>
      </c>
      <c r="B10" s="378">
        <v>11862</v>
      </c>
      <c r="C10" s="314">
        <v>2548</v>
      </c>
      <c r="D10" s="314">
        <v>1861</v>
      </c>
      <c r="E10" s="378">
        <v>11696</v>
      </c>
      <c r="F10" s="379">
        <f t="shared" ref="F10:F20" si="0">B10-E10</f>
        <v>166</v>
      </c>
      <c r="G10" s="380">
        <f t="shared" ref="G10:G21" si="1">F10/B10</f>
        <v>1.3994267408531444E-2</v>
      </c>
    </row>
    <row r="11" spans="1:9">
      <c r="A11" s="300" t="s">
        <v>323</v>
      </c>
      <c r="B11" s="378">
        <v>25716</v>
      </c>
      <c r="C11" s="314">
        <v>979</v>
      </c>
      <c r="D11" s="314">
        <v>860</v>
      </c>
      <c r="E11" s="379">
        <v>25281</v>
      </c>
      <c r="F11" s="379">
        <f t="shared" si="0"/>
        <v>435</v>
      </c>
      <c r="G11" s="380">
        <f t="shared" si="1"/>
        <v>1.6915538964069061E-2</v>
      </c>
    </row>
    <row r="12" spans="1:9">
      <c r="A12" s="300" t="s">
        <v>218</v>
      </c>
      <c r="B12" s="378">
        <v>26992</v>
      </c>
      <c r="C12" s="314">
        <v>80801</v>
      </c>
      <c r="D12" s="314">
        <v>61119</v>
      </c>
      <c r="E12" s="379">
        <v>16653</v>
      </c>
      <c r="F12" s="379">
        <f t="shared" si="0"/>
        <v>10339</v>
      </c>
      <c r="G12" s="380">
        <f t="shared" si="1"/>
        <v>0.38303941908713696</v>
      </c>
    </row>
    <row r="13" spans="1:9">
      <c r="A13" s="300" t="s">
        <v>184</v>
      </c>
      <c r="B13" s="378">
        <v>2525</v>
      </c>
      <c r="C13" s="314">
        <v>2011</v>
      </c>
      <c r="D13" s="314">
        <v>1702</v>
      </c>
      <c r="E13" s="379">
        <v>2216</v>
      </c>
      <c r="F13" s="379">
        <f t="shared" si="0"/>
        <v>309</v>
      </c>
      <c r="G13" s="380">
        <f t="shared" si="1"/>
        <v>0.12237623762376237</v>
      </c>
    </row>
    <row r="14" spans="1:9">
      <c r="A14" s="300" t="s">
        <v>92</v>
      </c>
      <c r="B14" s="378">
        <v>971</v>
      </c>
      <c r="C14" s="381">
        <v>109905</v>
      </c>
      <c r="D14" s="314">
        <v>89050</v>
      </c>
      <c r="E14" s="379">
        <v>640</v>
      </c>
      <c r="F14" s="379">
        <f t="shared" si="0"/>
        <v>331</v>
      </c>
      <c r="G14" s="380">
        <f t="shared" si="1"/>
        <v>0.3408856848609681</v>
      </c>
    </row>
    <row r="15" spans="1:9" s="19" customFormat="1">
      <c r="A15" s="300" t="s">
        <v>219</v>
      </c>
      <c r="B15" s="379">
        <v>11346</v>
      </c>
      <c r="C15" s="381">
        <v>34902</v>
      </c>
      <c r="D15" s="381">
        <v>27580</v>
      </c>
      <c r="E15" s="379">
        <v>8542</v>
      </c>
      <c r="F15" s="379">
        <f t="shared" si="0"/>
        <v>2804</v>
      </c>
      <c r="G15" s="380">
        <f t="shared" si="1"/>
        <v>0.24713555438039839</v>
      </c>
      <c r="I15"/>
    </row>
    <row r="16" spans="1:9">
      <c r="A16" s="300" t="s">
        <v>148</v>
      </c>
      <c r="B16" s="378">
        <v>58567</v>
      </c>
      <c r="C16" s="314">
        <v>29103</v>
      </c>
      <c r="D16" s="314">
        <v>18935</v>
      </c>
      <c r="E16" s="378">
        <v>49667</v>
      </c>
      <c r="F16" s="379">
        <f t="shared" si="0"/>
        <v>8900</v>
      </c>
      <c r="G16" s="380">
        <f t="shared" si="1"/>
        <v>0.15196270937558692</v>
      </c>
    </row>
    <row r="17" spans="1:7">
      <c r="A17" s="300" t="s">
        <v>149</v>
      </c>
      <c r="B17" s="378">
        <v>11441</v>
      </c>
      <c r="C17" s="314">
        <v>289997</v>
      </c>
      <c r="D17" s="314">
        <v>234115</v>
      </c>
      <c r="E17" s="378">
        <v>10283</v>
      </c>
      <c r="F17" s="379">
        <f t="shared" si="0"/>
        <v>1158</v>
      </c>
      <c r="G17" s="380">
        <f t="shared" si="1"/>
        <v>0.1012149287649681</v>
      </c>
    </row>
    <row r="18" spans="1:7">
      <c r="A18" s="300" t="s">
        <v>155</v>
      </c>
      <c r="B18" s="378">
        <v>12915</v>
      </c>
      <c r="C18" s="314">
        <v>13974</v>
      </c>
      <c r="D18" s="314">
        <v>11463</v>
      </c>
      <c r="E18" s="378">
        <v>9584</v>
      </c>
      <c r="F18" s="379">
        <f t="shared" si="0"/>
        <v>3331</v>
      </c>
      <c r="G18" s="380">
        <f t="shared" si="1"/>
        <v>0.25791715060007742</v>
      </c>
    </row>
    <row r="19" spans="1:7">
      <c r="A19" s="300" t="s">
        <v>445</v>
      </c>
      <c r="B19" s="378">
        <v>17981</v>
      </c>
      <c r="C19" s="314">
        <v>14634</v>
      </c>
      <c r="D19" s="314">
        <v>11474</v>
      </c>
      <c r="E19" s="378">
        <v>13567</v>
      </c>
      <c r="F19" s="379">
        <f t="shared" si="0"/>
        <v>4414</v>
      </c>
      <c r="G19" s="380">
        <f t="shared" si="1"/>
        <v>0.24548134141593905</v>
      </c>
    </row>
    <row r="20" spans="1:7">
      <c r="A20" s="300" t="s">
        <v>156</v>
      </c>
      <c r="B20" s="378">
        <v>71695</v>
      </c>
      <c r="C20" s="381">
        <v>123204</v>
      </c>
      <c r="D20" s="314">
        <v>104944</v>
      </c>
      <c r="E20" s="378">
        <v>61818</v>
      </c>
      <c r="F20" s="379">
        <f t="shared" si="0"/>
        <v>9877</v>
      </c>
      <c r="G20" s="380">
        <f t="shared" si="1"/>
        <v>0.13776413975870005</v>
      </c>
    </row>
    <row r="21" spans="1:7" ht="15">
      <c r="A21" s="377" t="s">
        <v>255</v>
      </c>
      <c r="B21" s="382">
        <f>SUM(B10:B20)</f>
        <v>252011</v>
      </c>
      <c r="C21" s="382">
        <f t="shared" ref="C21:F21" si="2">SUM(C10:C20)</f>
        <v>702058</v>
      </c>
      <c r="D21" s="382">
        <f t="shared" si="2"/>
        <v>563103</v>
      </c>
      <c r="E21" s="382">
        <f t="shared" si="2"/>
        <v>209947</v>
      </c>
      <c r="F21" s="382">
        <f t="shared" si="2"/>
        <v>42064</v>
      </c>
      <c r="G21" s="383">
        <f t="shared" si="1"/>
        <v>0.16691334902047927</v>
      </c>
    </row>
    <row r="22" spans="1:7">
      <c r="A22"/>
      <c r="B22"/>
      <c r="C22"/>
      <c r="D22"/>
      <c r="E22"/>
      <c r="F22"/>
      <c r="G22"/>
    </row>
    <row r="23" spans="1:7">
      <c r="A23"/>
      <c r="B23"/>
      <c r="C23"/>
      <c r="D23"/>
      <c r="E23"/>
      <c r="F23"/>
      <c r="G23"/>
    </row>
    <row r="24" spans="1:7">
      <c r="A24" s="384"/>
      <c r="B24" s="385"/>
      <c r="C24" s="386"/>
      <c r="D24" s="386"/>
      <c r="E24" s="385"/>
      <c r="F24" s="386"/>
      <c r="G24" s="386"/>
    </row>
    <row r="25" spans="1:7" s="177" customFormat="1" ht="38.25">
      <c r="A25" s="392"/>
      <c r="B25" s="393"/>
      <c r="C25" s="393"/>
      <c r="D25" s="394" t="s">
        <v>258</v>
      </c>
      <c r="E25" s="395">
        <f>C21+E21</f>
        <v>912005</v>
      </c>
      <c r="F25" s="393"/>
      <c r="G25" s="393"/>
    </row>
    <row r="26" spans="1:7">
      <c r="A26" s="384"/>
      <c r="B26" s="386"/>
      <c r="C26" s="386"/>
      <c r="D26" s="387"/>
      <c r="E26" s="388"/>
      <c r="F26" s="386"/>
      <c r="G26" s="386"/>
    </row>
  </sheetData>
  <mergeCells count="6">
    <mergeCell ref="A7:G7"/>
    <mergeCell ref="A6:G6"/>
    <mergeCell ref="A1:G1"/>
    <mergeCell ref="A3:G3"/>
    <mergeCell ref="A2:G2"/>
    <mergeCell ref="A4:G4"/>
  </mergeCells>
  <phoneticPr fontId="2" type="noConversion"/>
  <printOptions horizontalCentered="1"/>
  <pageMargins left="0.5" right="0.5" top="1" bottom="1" header="0.5" footer="0.5"/>
  <pageSetup scale="85" orientation="landscape" horizontalDpi="4294967292" verticalDpi="4294967292" r:id="rId1"/>
  <headerFooter alignWithMargins="0">
    <oddHeader>&amp;R&amp;F
&amp;A</oddHeader>
    <oddFooter>&amp;RDecember 2009</oddFooter>
  </headerFooter>
</worksheet>
</file>

<file path=xl/worksheets/sheet19.xml><?xml version="1.0" encoding="utf-8"?>
<worksheet xmlns="http://schemas.openxmlformats.org/spreadsheetml/2006/main" xmlns:r="http://schemas.openxmlformats.org/officeDocument/2006/relationships">
  <sheetPr codeName="Sheet18"/>
  <dimension ref="A1:T91"/>
  <sheetViews>
    <sheetView topLeftCell="A41" zoomScaleNormal="75" workbookViewId="0">
      <selection activeCell="D60" sqref="D60"/>
    </sheetView>
  </sheetViews>
  <sheetFormatPr defaultColWidth="8.85546875" defaultRowHeight="12.75"/>
  <cols>
    <col min="1" max="1" width="10" customWidth="1"/>
    <col min="2" max="2" width="9.42578125" bestFit="1" customWidth="1"/>
    <col min="3" max="3" width="12.140625" style="1" customWidth="1"/>
    <col min="4" max="4" width="13.28515625" customWidth="1"/>
    <col min="5" max="9" width="10.140625" bestFit="1" customWidth="1"/>
    <col min="10" max="10" width="11.42578125" customWidth="1"/>
    <col min="11" max="11" width="13.85546875" customWidth="1"/>
    <col min="12" max="12" width="13" customWidth="1"/>
    <col min="13" max="13" width="12.42578125" customWidth="1"/>
    <col min="14" max="14" width="10.5703125" customWidth="1"/>
    <col min="15" max="15" width="10.140625" bestFit="1" customWidth="1"/>
    <col min="16" max="16" width="10.42578125" customWidth="1"/>
    <col min="17" max="17" width="11.140625" bestFit="1" customWidth="1"/>
    <col min="18" max="18" width="11.5703125" customWidth="1"/>
    <col min="19" max="19" width="10.28515625" customWidth="1"/>
    <col min="20" max="20" width="12.140625" customWidth="1"/>
    <col min="21" max="21" width="12.5703125" customWidth="1"/>
  </cols>
  <sheetData>
    <row r="1" spans="1:17" ht="172.5" customHeight="1">
      <c r="A1" s="497" t="s">
        <v>34</v>
      </c>
      <c r="B1" s="497"/>
      <c r="C1" s="497"/>
      <c r="D1" s="497"/>
      <c r="E1" s="497"/>
      <c r="F1" s="497"/>
      <c r="G1" s="497"/>
      <c r="H1" s="497"/>
      <c r="I1" s="497"/>
      <c r="J1" s="497"/>
      <c r="K1" s="497"/>
      <c r="L1" s="497"/>
      <c r="M1" s="497"/>
      <c r="N1" s="497"/>
      <c r="O1" s="497"/>
      <c r="P1" s="497"/>
      <c r="Q1" s="497"/>
    </row>
    <row r="2" spans="1:17">
      <c r="A2" s="296"/>
    </row>
    <row r="4" spans="1:17" ht="38.25">
      <c r="A4" s="177" t="s">
        <v>235</v>
      </c>
      <c r="B4" s="325" t="s">
        <v>309</v>
      </c>
      <c r="C4" s="404" t="s">
        <v>185</v>
      </c>
      <c r="D4" s="101" t="s">
        <v>277</v>
      </c>
      <c r="E4" s="297"/>
    </row>
    <row r="5" spans="1:17">
      <c r="A5" s="15">
        <v>34973</v>
      </c>
      <c r="B5" s="1" t="s">
        <v>244</v>
      </c>
      <c r="C5" s="45">
        <v>1.7123599999999999</v>
      </c>
      <c r="D5" s="298" t="s">
        <v>261</v>
      </c>
      <c r="E5" s="298"/>
    </row>
    <row r="6" spans="1:17">
      <c r="A6" s="15">
        <v>35339</v>
      </c>
      <c r="B6" s="1" t="s">
        <v>245</v>
      </c>
      <c r="C6" s="45">
        <v>3.347038</v>
      </c>
      <c r="D6" s="298" t="s">
        <v>261</v>
      </c>
      <c r="E6" s="298"/>
    </row>
    <row r="7" spans="1:17">
      <c r="A7" s="15">
        <v>35704</v>
      </c>
      <c r="B7" s="1" t="s">
        <v>246</v>
      </c>
      <c r="C7" s="45">
        <v>4.5113529999999997</v>
      </c>
      <c r="D7" s="298" t="s">
        <v>261</v>
      </c>
      <c r="E7" s="298"/>
    </row>
    <row r="8" spans="1:17">
      <c r="A8" s="15">
        <v>36069</v>
      </c>
      <c r="B8" s="1" t="s">
        <v>247</v>
      </c>
      <c r="C8" s="45">
        <v>5.6898329999999993</v>
      </c>
      <c r="D8" s="298" t="s">
        <v>261</v>
      </c>
      <c r="E8" s="298"/>
    </row>
    <row r="9" spans="1:17">
      <c r="A9" s="15">
        <v>36434</v>
      </c>
      <c r="B9" s="1" t="s">
        <v>324</v>
      </c>
      <c r="C9" s="45">
        <v>9.1308520000000009</v>
      </c>
      <c r="D9" s="298" t="s">
        <v>261</v>
      </c>
      <c r="E9" s="298"/>
    </row>
    <row r="10" spans="1:17">
      <c r="A10" s="15">
        <v>36800</v>
      </c>
      <c r="B10" s="1" t="s">
        <v>325</v>
      </c>
      <c r="C10" s="45">
        <v>12.909404</v>
      </c>
      <c r="D10" s="298" t="s">
        <v>262</v>
      </c>
      <c r="E10" s="298"/>
    </row>
    <row r="11" spans="1:17">
      <c r="A11" s="15">
        <v>37165</v>
      </c>
      <c r="B11" s="1" t="s">
        <v>326</v>
      </c>
      <c r="C11" s="45">
        <v>19.366333999999998</v>
      </c>
      <c r="D11" s="298" t="s">
        <v>140</v>
      </c>
      <c r="E11" s="298"/>
    </row>
    <row r="12" spans="1:17">
      <c r="A12" s="15">
        <v>37530</v>
      </c>
      <c r="B12" s="1" t="s">
        <v>327</v>
      </c>
      <c r="C12" s="45">
        <v>29.153954000000002</v>
      </c>
      <c r="D12" s="298" t="s">
        <v>141</v>
      </c>
      <c r="E12" s="298"/>
    </row>
    <row r="13" spans="1:17">
      <c r="A13" s="15">
        <v>37895</v>
      </c>
      <c r="B13" s="1" t="s">
        <v>328</v>
      </c>
      <c r="C13" s="45">
        <v>37.512379000000003</v>
      </c>
      <c r="D13" s="298" t="s">
        <v>273</v>
      </c>
      <c r="E13" s="298"/>
    </row>
    <row r="14" spans="1:17">
      <c r="A14" s="15">
        <v>38261</v>
      </c>
      <c r="B14" s="1" t="s">
        <v>253</v>
      </c>
      <c r="C14" s="46">
        <v>61.302982999999998</v>
      </c>
      <c r="D14" s="298" t="s">
        <v>251</v>
      </c>
      <c r="E14" s="298"/>
    </row>
    <row r="15" spans="1:17">
      <c r="A15" s="15">
        <v>38626</v>
      </c>
      <c r="B15" s="1" t="s">
        <v>287</v>
      </c>
      <c r="C15" s="46">
        <v>71.456348000000006</v>
      </c>
      <c r="D15" s="298" t="s">
        <v>182</v>
      </c>
      <c r="E15" s="298"/>
    </row>
    <row r="16" spans="1:17">
      <c r="A16" s="15">
        <v>38991</v>
      </c>
      <c r="B16" s="1" t="s">
        <v>288</v>
      </c>
      <c r="C16" s="46">
        <v>127.538308324192</v>
      </c>
      <c r="D16" s="298" t="s">
        <v>200</v>
      </c>
      <c r="E16" s="298"/>
      <c r="G16" s="299"/>
    </row>
    <row r="17" spans="1:5">
      <c r="A17" s="15">
        <v>39356</v>
      </c>
      <c r="B17" s="1" t="s">
        <v>289</v>
      </c>
      <c r="C17" s="46">
        <v>155.66119600000002</v>
      </c>
      <c r="D17" s="298" t="s">
        <v>200</v>
      </c>
      <c r="E17" s="298"/>
    </row>
    <row r="18" spans="1:5">
      <c r="A18" s="15">
        <v>39722</v>
      </c>
      <c r="B18" s="1" t="s">
        <v>406</v>
      </c>
      <c r="C18" s="46">
        <v>302.29000000000002</v>
      </c>
      <c r="D18" s="298" t="s">
        <v>408</v>
      </c>
      <c r="E18" s="298"/>
    </row>
    <row r="19" spans="1:5" ht="14.25" customHeight="1"/>
    <row r="20" spans="1:5" ht="14.25" customHeight="1"/>
    <row r="21" spans="1:5" ht="14.25" customHeight="1"/>
    <row r="22" spans="1:5" ht="14.25" customHeight="1"/>
    <row r="23" spans="1:5" ht="14.25" customHeight="1"/>
    <row r="24" spans="1:5" ht="14.25" customHeight="1"/>
    <row r="25" spans="1:5" ht="14.25" customHeight="1"/>
    <row r="26" spans="1:5" ht="14.25" customHeight="1"/>
    <row r="27" spans="1:5" ht="14.25" customHeight="1"/>
    <row r="28" spans="1:5" ht="14.25" customHeight="1"/>
    <row r="29" spans="1:5" ht="14.25" customHeight="1"/>
    <row r="30" spans="1:5" ht="14.25" customHeight="1"/>
    <row r="31" spans="1:5" ht="14.25" customHeight="1"/>
    <row r="32" spans="1:5" ht="14.25" customHeight="1"/>
    <row r="33" spans="1:14" ht="14.25" customHeight="1"/>
    <row r="34" spans="1:14" ht="14.25" customHeight="1"/>
    <row r="35" spans="1:14" ht="14.25" customHeight="1"/>
    <row r="36" spans="1:14" ht="14.25" customHeight="1"/>
    <row r="37" spans="1:14" ht="14.25" customHeight="1"/>
    <row r="38" spans="1:14" ht="14.25" customHeight="1"/>
    <row r="39" spans="1:14" ht="14.25" customHeight="1"/>
    <row r="40" spans="1:14" ht="14.25" customHeight="1"/>
    <row r="41" spans="1:14" ht="14.25" customHeight="1"/>
    <row r="42" spans="1:14">
      <c r="B42" s="102"/>
    </row>
    <row r="43" spans="1:14">
      <c r="A43" s="19" t="s">
        <v>113</v>
      </c>
      <c r="B43" s="19"/>
      <c r="C43" s="19"/>
      <c r="D43" s="19"/>
      <c r="E43" s="19"/>
      <c r="F43" s="19"/>
      <c r="G43" s="19"/>
      <c r="H43" s="19"/>
      <c r="I43" s="19"/>
      <c r="J43" s="19"/>
      <c r="K43" s="19"/>
      <c r="L43" s="19"/>
      <c r="M43" s="19"/>
      <c r="N43" s="19"/>
    </row>
    <row r="44" spans="1:14" ht="51">
      <c r="A44" s="93" t="s">
        <v>186</v>
      </c>
      <c r="B44" s="69" t="s">
        <v>298</v>
      </c>
      <c r="C44" s="19"/>
      <c r="D44" s="19"/>
      <c r="E44" s="19"/>
      <c r="F44" s="19"/>
      <c r="G44" s="19"/>
      <c r="H44" s="19"/>
      <c r="I44" s="19"/>
      <c r="J44" s="19"/>
      <c r="K44" s="19"/>
      <c r="L44" s="19"/>
      <c r="M44" s="19"/>
      <c r="N44" s="19"/>
    </row>
    <row r="45" spans="1:14">
      <c r="A45" s="2" t="s">
        <v>324</v>
      </c>
      <c r="B45" s="18">
        <f>N66</f>
        <v>5.5238179999999995</v>
      </c>
      <c r="C45" s="19"/>
      <c r="D45" s="19"/>
      <c r="E45" s="19"/>
      <c r="F45" s="19"/>
      <c r="G45" s="19"/>
      <c r="H45" s="19"/>
      <c r="I45" s="19"/>
      <c r="J45" s="19"/>
      <c r="K45" s="19"/>
      <c r="L45" s="19"/>
      <c r="M45" s="19"/>
      <c r="N45" s="19"/>
    </row>
    <row r="46" spans="1:14">
      <c r="A46" s="2" t="s">
        <v>325</v>
      </c>
      <c r="B46" s="18">
        <f t="shared" ref="B46:B54" si="0">N67</f>
        <v>8.4937329999999989</v>
      </c>
      <c r="C46" s="19"/>
      <c r="D46" s="19"/>
      <c r="E46" s="19"/>
      <c r="F46" s="19"/>
      <c r="G46" s="19"/>
      <c r="H46" s="19"/>
      <c r="I46" s="19"/>
      <c r="J46" s="19"/>
      <c r="K46" s="19"/>
      <c r="L46" s="19"/>
      <c r="M46" s="19"/>
      <c r="N46" s="19"/>
    </row>
    <row r="47" spans="1:14">
      <c r="A47" s="2" t="s">
        <v>326</v>
      </c>
      <c r="B47" s="18">
        <f t="shared" si="0"/>
        <v>19.305638999999999</v>
      </c>
      <c r="C47" s="19"/>
      <c r="D47" s="19"/>
      <c r="E47" s="19"/>
      <c r="F47" s="19"/>
      <c r="G47" s="19"/>
      <c r="H47" s="19"/>
      <c r="I47" s="19"/>
      <c r="J47" s="19"/>
      <c r="K47" s="19"/>
      <c r="L47" s="19"/>
      <c r="M47" s="19"/>
      <c r="N47" s="19"/>
    </row>
    <row r="48" spans="1:14">
      <c r="A48" s="2" t="s">
        <v>327</v>
      </c>
      <c r="B48" s="18">
        <f t="shared" si="0"/>
        <v>35.211089000000001</v>
      </c>
      <c r="C48" s="19"/>
      <c r="D48" s="19"/>
      <c r="E48" s="19"/>
      <c r="F48" s="19"/>
      <c r="G48" s="19"/>
      <c r="H48" s="19"/>
      <c r="I48" s="19"/>
      <c r="J48" s="19"/>
      <c r="K48" s="19"/>
      <c r="L48" s="19"/>
      <c r="M48" s="19"/>
      <c r="N48" s="19"/>
    </row>
    <row r="49" spans="1:18">
      <c r="A49" s="2" t="s">
        <v>328</v>
      </c>
      <c r="B49" s="18">
        <f t="shared" si="0"/>
        <v>47.027518000000008</v>
      </c>
      <c r="C49" s="19"/>
      <c r="D49" s="19"/>
      <c r="E49" s="19"/>
      <c r="F49" s="19"/>
      <c r="G49" s="19"/>
      <c r="H49" s="19"/>
      <c r="I49" s="19"/>
      <c r="J49" s="19"/>
      <c r="K49" s="19"/>
      <c r="L49" s="19"/>
      <c r="M49" s="19"/>
      <c r="N49" s="19"/>
    </row>
    <row r="50" spans="1:18">
      <c r="A50" s="2" t="s">
        <v>253</v>
      </c>
      <c r="B50" s="18">
        <f t="shared" si="0"/>
        <v>68.058941000000004</v>
      </c>
      <c r="C50" s="19"/>
      <c r="D50" s="19"/>
      <c r="E50" s="19"/>
      <c r="F50" s="19"/>
      <c r="G50" s="19"/>
      <c r="H50" s="19"/>
      <c r="I50" s="19"/>
      <c r="J50" s="19"/>
      <c r="K50" s="19"/>
      <c r="L50" s="19"/>
      <c r="M50" s="19"/>
      <c r="N50" s="19"/>
    </row>
    <row r="51" spans="1:18">
      <c r="A51" s="2" t="s">
        <v>287</v>
      </c>
      <c r="B51" s="18">
        <f t="shared" si="0"/>
        <v>90.638565</v>
      </c>
      <c r="C51" s="19"/>
      <c r="D51" s="19"/>
      <c r="E51" s="19"/>
      <c r="F51" s="19"/>
      <c r="G51" s="19"/>
      <c r="H51" s="19"/>
      <c r="I51" s="19"/>
      <c r="J51" s="19"/>
      <c r="K51" s="19"/>
      <c r="L51" s="19"/>
      <c r="M51" s="19"/>
      <c r="N51" s="19"/>
    </row>
    <row r="52" spans="1:18">
      <c r="A52" s="2" t="s">
        <v>288</v>
      </c>
      <c r="B52" s="18">
        <f t="shared" si="0"/>
        <v>127.53830099999999</v>
      </c>
      <c r="C52" s="19"/>
      <c r="D52" s="19"/>
      <c r="E52" s="19"/>
      <c r="F52" s="19"/>
      <c r="G52" s="19"/>
      <c r="H52" s="19"/>
      <c r="I52" s="19"/>
      <c r="J52" s="19"/>
      <c r="K52" s="19"/>
      <c r="L52" s="19"/>
      <c r="M52" s="19"/>
      <c r="N52" s="19"/>
    </row>
    <row r="53" spans="1:18">
      <c r="A53" s="2" t="s">
        <v>289</v>
      </c>
      <c r="B53" s="18">
        <f t="shared" si="0"/>
        <v>155.66119600000002</v>
      </c>
      <c r="C53" s="19"/>
      <c r="D53" s="19"/>
      <c r="E53" s="19"/>
      <c r="F53" s="19"/>
      <c r="G53" s="19"/>
      <c r="H53" s="19"/>
      <c r="I53" s="19"/>
      <c r="J53" s="19"/>
      <c r="K53" s="19"/>
      <c r="L53" s="19"/>
      <c r="M53" s="19"/>
      <c r="N53" s="19"/>
    </row>
    <row r="54" spans="1:18">
      <c r="A54" s="300" t="s">
        <v>406</v>
      </c>
      <c r="B54" s="18">
        <f t="shared" si="0"/>
        <v>254.66382900000002</v>
      </c>
      <c r="C54" s="19"/>
      <c r="D54" s="19"/>
      <c r="E54" s="19"/>
      <c r="F54" s="19"/>
      <c r="G54" s="19"/>
      <c r="H54" s="19"/>
      <c r="I54" s="19"/>
      <c r="J54" s="19"/>
      <c r="K54" s="19"/>
      <c r="L54" s="19"/>
      <c r="M54" s="19"/>
      <c r="N54" s="19"/>
    </row>
    <row r="55" spans="1:18" ht="12" customHeight="1">
      <c r="A55" s="37" t="s">
        <v>298</v>
      </c>
      <c r="B55" s="18">
        <f>SUM(B45:B54)</f>
        <v>812.12262900000019</v>
      </c>
      <c r="C55" s="19"/>
      <c r="D55" s="19"/>
      <c r="E55" s="19"/>
      <c r="F55" s="19"/>
      <c r="G55" s="19"/>
      <c r="H55" s="19"/>
      <c r="I55" s="19"/>
      <c r="J55" s="19"/>
      <c r="K55" s="19"/>
      <c r="L55" s="19"/>
      <c r="M55" s="19"/>
      <c r="N55" s="19"/>
    </row>
    <row r="56" spans="1:18" ht="12.75" customHeight="1">
      <c r="A56" s="66"/>
      <c r="B56" s="59"/>
      <c r="C56" s="19"/>
      <c r="D56" s="19"/>
      <c r="E56" s="19"/>
      <c r="F56" s="19"/>
      <c r="G56" s="19"/>
      <c r="H56" s="19"/>
      <c r="I56" s="19"/>
      <c r="J56" s="19"/>
      <c r="K56" s="19"/>
      <c r="L56" s="19"/>
      <c r="M56" s="19"/>
      <c r="N56" s="19"/>
    </row>
    <row r="57" spans="1:18">
      <c r="A57" s="66"/>
      <c r="B57" s="59"/>
      <c r="C57" s="19"/>
      <c r="D57" s="19"/>
      <c r="E57" s="19"/>
      <c r="F57" s="19"/>
      <c r="G57" s="19"/>
      <c r="H57" s="19"/>
      <c r="I57" s="19"/>
      <c r="J57" s="19"/>
      <c r="K57" s="19"/>
      <c r="L57" s="19"/>
      <c r="M57" s="19"/>
      <c r="N57" s="19"/>
    </row>
    <row r="58" spans="1:18">
      <c r="A58" s="301" t="s">
        <v>23</v>
      </c>
    </row>
    <row r="59" spans="1:18">
      <c r="A59" s="301"/>
    </row>
    <row r="60" spans="1:18">
      <c r="A60" s="301"/>
    </row>
    <row r="61" spans="1:18">
      <c r="A61" s="301"/>
    </row>
    <row r="62" spans="1:18">
      <c r="A62" s="301"/>
    </row>
    <row r="64" spans="1:18">
      <c r="A64" t="s">
        <v>112</v>
      </c>
      <c r="C64"/>
      <c r="R64" s="14"/>
    </row>
    <row r="65" spans="1:20" s="177" customFormat="1" ht="38.25">
      <c r="A65" s="453" t="s">
        <v>252</v>
      </c>
      <c r="B65" s="204" t="s">
        <v>101</v>
      </c>
      <c r="C65" s="195" t="s">
        <v>323</v>
      </c>
      <c r="D65" s="204" t="s">
        <v>183</v>
      </c>
      <c r="E65" s="204" t="s">
        <v>184</v>
      </c>
      <c r="F65" s="204" t="s">
        <v>202</v>
      </c>
      <c r="G65" s="204" t="s">
        <v>147</v>
      </c>
      <c r="H65" s="204" t="s">
        <v>306</v>
      </c>
      <c r="I65" s="204" t="s">
        <v>149</v>
      </c>
      <c r="J65" s="204" t="s">
        <v>155</v>
      </c>
      <c r="K65" s="204" t="s">
        <v>220</v>
      </c>
      <c r="L65" s="204" t="s">
        <v>156</v>
      </c>
      <c r="M65" s="205" t="s">
        <v>382</v>
      </c>
      <c r="N65" s="204" t="s">
        <v>304</v>
      </c>
    </row>
    <row r="66" spans="1:20">
      <c r="A66" s="88" t="s">
        <v>324</v>
      </c>
      <c r="B66" s="3">
        <f>B81/1000000</f>
        <v>1.03E-4</v>
      </c>
      <c r="C66" s="3"/>
      <c r="D66" s="3">
        <f>(D81+E81+F81)/1000000</f>
        <v>2.3352249999999999</v>
      </c>
      <c r="E66" s="3">
        <f>G81/1000000</f>
        <v>0.97013799999999994</v>
      </c>
      <c r="F66" s="3">
        <f>(H81+I81)/1000000</f>
        <v>0.22028700000000001</v>
      </c>
      <c r="G66" s="3">
        <f t="shared" ref="G66:G73" si="1">(J81+L81)/1000000</f>
        <v>0.61549900000000002</v>
      </c>
      <c r="H66" s="3">
        <f t="shared" ref="H66:H74" si="2">M81/1000000</f>
        <v>0</v>
      </c>
      <c r="I66" s="3">
        <f>(N81+O81)/1000000</f>
        <v>0.12768199999999999</v>
      </c>
      <c r="J66" s="3">
        <f>P81/1000000</f>
        <v>1.2243E-2</v>
      </c>
      <c r="K66" s="3">
        <f>Q81/1000000</f>
        <v>1.0544709999999999</v>
      </c>
      <c r="L66" s="3">
        <f>R81/1000000</f>
        <v>0.18817</v>
      </c>
      <c r="M66" s="2"/>
      <c r="N66" s="3">
        <f t="shared" ref="N66:N75" si="3">SUM(B66:M66)</f>
        <v>5.5238179999999995</v>
      </c>
    </row>
    <row r="67" spans="1:20">
      <c r="A67" s="2" t="s">
        <v>325</v>
      </c>
      <c r="B67" s="3">
        <f t="shared" ref="B67:C75" si="4">B82/1000000</f>
        <v>2.1289999999999998E-3</v>
      </c>
      <c r="C67" s="3"/>
      <c r="D67" s="3">
        <f t="shared" ref="D67:D75" si="5">(D82+E82+F82)/1000000</f>
        <v>2.635491</v>
      </c>
      <c r="E67" s="3">
        <f t="shared" ref="E67:E75" si="6">G82/1000000</f>
        <v>1.0332300000000001</v>
      </c>
      <c r="F67" s="3">
        <f t="shared" ref="F67:F75" si="7">(H82+I82)/1000000</f>
        <v>0.96677800000000003</v>
      </c>
      <c r="G67" s="3">
        <f t="shared" si="1"/>
        <v>1.2371300000000001</v>
      </c>
      <c r="H67" s="3">
        <f t="shared" si="2"/>
        <v>0</v>
      </c>
      <c r="I67" s="3">
        <f t="shared" ref="I67:I75" si="8">(N82+O82)/1000000</f>
        <v>0.24507000000000001</v>
      </c>
      <c r="J67" s="3">
        <f t="shared" ref="J67:M75" si="9">P82/1000000</f>
        <v>3.3465000000000002E-2</v>
      </c>
      <c r="K67" s="3">
        <f t="shared" si="9"/>
        <v>2.0839759999999998</v>
      </c>
      <c r="L67" s="3">
        <f t="shared" si="9"/>
        <v>0.25646400000000003</v>
      </c>
      <c r="M67" s="2"/>
      <c r="N67" s="3">
        <f t="shared" si="3"/>
        <v>8.4937329999999989</v>
      </c>
      <c r="R67" s="52"/>
      <c r="S67" s="52"/>
    </row>
    <row r="68" spans="1:20">
      <c r="A68" s="2" t="s">
        <v>326</v>
      </c>
      <c r="B68" s="3">
        <f t="shared" si="4"/>
        <v>2.9940000000000001E-3</v>
      </c>
      <c r="C68" s="3"/>
      <c r="D68" s="3">
        <f t="shared" si="5"/>
        <v>5.2764949999999997</v>
      </c>
      <c r="E68" s="3">
        <f t="shared" si="6"/>
        <v>1.4161619999999999</v>
      </c>
      <c r="F68" s="3">
        <f t="shared" si="7"/>
        <v>3.681108</v>
      </c>
      <c r="G68" s="3">
        <f t="shared" si="1"/>
        <v>4.6335160000000002</v>
      </c>
      <c r="H68" s="3">
        <f t="shared" si="2"/>
        <v>0</v>
      </c>
      <c r="I68" s="3">
        <f t="shared" si="8"/>
        <v>0.39949600000000002</v>
      </c>
      <c r="J68" s="3">
        <f t="shared" si="9"/>
        <v>8.5666999999999993E-2</v>
      </c>
      <c r="K68" s="3">
        <f t="shared" si="9"/>
        <v>3.5478139999999998</v>
      </c>
      <c r="L68" s="3">
        <f t="shared" si="9"/>
        <v>0.26238699999999998</v>
      </c>
      <c r="M68" s="2"/>
      <c r="N68" s="3">
        <f t="shared" si="3"/>
        <v>19.305638999999999</v>
      </c>
      <c r="R68" s="261"/>
      <c r="S68" s="98"/>
    </row>
    <row r="69" spans="1:20">
      <c r="A69" s="2" t="s">
        <v>327</v>
      </c>
      <c r="B69" s="3">
        <f t="shared" si="4"/>
        <v>2.7172000000000002E-2</v>
      </c>
      <c r="C69" s="3"/>
      <c r="D69" s="3">
        <f t="shared" si="5"/>
        <v>10.918177</v>
      </c>
      <c r="E69" s="3">
        <f t="shared" si="6"/>
        <v>4.6828409999999998</v>
      </c>
      <c r="F69" s="3">
        <f t="shared" si="7"/>
        <v>4.15219</v>
      </c>
      <c r="G69" s="3">
        <f t="shared" si="1"/>
        <v>3.7176749999999998</v>
      </c>
      <c r="H69" s="3">
        <f t="shared" si="2"/>
        <v>0</v>
      </c>
      <c r="I69" s="3">
        <f t="shared" si="8"/>
        <v>0.85816700000000001</v>
      </c>
      <c r="J69" s="3">
        <f t="shared" si="9"/>
        <v>0.10846600000000001</v>
      </c>
      <c r="K69" s="3">
        <f t="shared" si="9"/>
        <v>10.448394</v>
      </c>
      <c r="L69" s="3">
        <f t="shared" si="9"/>
        <v>0.29800700000000002</v>
      </c>
      <c r="M69" s="2"/>
      <c r="N69" s="3">
        <f t="shared" si="3"/>
        <v>35.211089000000001</v>
      </c>
      <c r="R69" s="261"/>
      <c r="S69" s="98"/>
    </row>
    <row r="70" spans="1:20">
      <c r="A70" s="2" t="s">
        <v>328</v>
      </c>
      <c r="B70" s="3">
        <f t="shared" si="4"/>
        <v>6.191E-2</v>
      </c>
      <c r="C70" s="3"/>
      <c r="D70" s="3">
        <f t="shared" si="5"/>
        <v>15.665039</v>
      </c>
      <c r="E70" s="3">
        <f t="shared" si="6"/>
        <v>3.396452</v>
      </c>
      <c r="F70" s="3">
        <f t="shared" si="7"/>
        <v>6.7723560000000003</v>
      </c>
      <c r="G70" s="3">
        <f t="shared" si="1"/>
        <v>8.9044319999999999</v>
      </c>
      <c r="H70" s="3">
        <f t="shared" si="2"/>
        <v>0</v>
      </c>
      <c r="I70" s="3">
        <f t="shared" si="8"/>
        <v>0.959229</v>
      </c>
      <c r="J70" s="3">
        <f t="shared" si="9"/>
        <v>0.419958</v>
      </c>
      <c r="K70" s="3">
        <f t="shared" si="9"/>
        <v>10.301456</v>
      </c>
      <c r="L70" s="3">
        <f t="shared" si="9"/>
        <v>0.25190200000000001</v>
      </c>
      <c r="M70" s="3">
        <f t="shared" si="9"/>
        <v>0.29478399999999999</v>
      </c>
      <c r="N70" s="3">
        <f t="shared" si="3"/>
        <v>47.027518000000008</v>
      </c>
      <c r="R70" s="261"/>
      <c r="S70" s="98"/>
    </row>
    <row r="71" spans="1:20">
      <c r="A71" s="2" t="s">
        <v>253</v>
      </c>
      <c r="B71" s="3">
        <f t="shared" si="4"/>
        <v>5.7355999999999997E-2</v>
      </c>
      <c r="C71" s="3"/>
      <c r="D71" s="3">
        <f t="shared" si="5"/>
        <v>26.553149999999999</v>
      </c>
      <c r="E71" s="3">
        <f t="shared" si="6"/>
        <v>3.5840399999999999</v>
      </c>
      <c r="F71" s="3">
        <f t="shared" si="7"/>
        <v>5.6970169999999998</v>
      </c>
      <c r="G71" s="3">
        <f t="shared" si="1"/>
        <v>15.084555</v>
      </c>
      <c r="H71" s="3">
        <f t="shared" si="2"/>
        <v>0</v>
      </c>
      <c r="I71" s="3">
        <f t="shared" si="8"/>
        <v>1.798149</v>
      </c>
      <c r="J71" s="3">
        <f t="shared" si="9"/>
        <v>0.487377</v>
      </c>
      <c r="K71" s="3">
        <f t="shared" si="9"/>
        <v>12.834851</v>
      </c>
      <c r="L71" s="3">
        <f t="shared" si="9"/>
        <v>0.25655499999999998</v>
      </c>
      <c r="M71" s="3">
        <f t="shared" si="9"/>
        <v>1.705891</v>
      </c>
      <c r="N71" s="3">
        <f t="shared" si="3"/>
        <v>68.058941000000004</v>
      </c>
      <c r="R71" s="261"/>
      <c r="S71" s="99"/>
    </row>
    <row r="72" spans="1:20">
      <c r="A72" s="2" t="s">
        <v>287</v>
      </c>
      <c r="B72" s="3">
        <f t="shared" si="4"/>
        <v>3.5497000000000001E-2</v>
      </c>
      <c r="C72" s="3"/>
      <c r="D72" s="3">
        <f t="shared" si="5"/>
        <v>41.413795</v>
      </c>
      <c r="E72" s="3">
        <f t="shared" si="6"/>
        <v>4.0528529999999998</v>
      </c>
      <c r="F72" s="3">
        <f t="shared" si="7"/>
        <v>7.7782669999999996</v>
      </c>
      <c r="G72" s="3">
        <f t="shared" si="1"/>
        <v>11.929658999999999</v>
      </c>
      <c r="H72" s="3">
        <f t="shared" si="2"/>
        <v>1.668191</v>
      </c>
      <c r="I72" s="3">
        <f t="shared" si="8"/>
        <v>4.6873430000000003</v>
      </c>
      <c r="J72" s="3">
        <f t="shared" si="9"/>
        <v>0.36133100000000001</v>
      </c>
      <c r="K72" s="3">
        <f t="shared" si="9"/>
        <v>13.483575999999999</v>
      </c>
      <c r="L72" s="3">
        <f t="shared" si="9"/>
        <v>0.318353</v>
      </c>
      <c r="M72" s="3">
        <f t="shared" si="9"/>
        <v>4.9097</v>
      </c>
      <c r="N72" s="3">
        <f t="shared" si="3"/>
        <v>90.638565</v>
      </c>
      <c r="R72" s="261"/>
      <c r="S72" s="99"/>
    </row>
    <row r="73" spans="1:20">
      <c r="A73" s="2" t="s">
        <v>288</v>
      </c>
      <c r="B73" s="3">
        <f t="shared" si="4"/>
        <v>4.8910000000000002E-2</v>
      </c>
      <c r="C73" s="3"/>
      <c r="D73" s="3">
        <f t="shared" si="5"/>
        <v>30.983453000000001</v>
      </c>
      <c r="E73" s="3">
        <f t="shared" si="6"/>
        <v>9.2883189999999995</v>
      </c>
      <c r="F73" s="3">
        <f t="shared" si="7"/>
        <v>7.324192</v>
      </c>
      <c r="G73" s="3">
        <f t="shared" si="1"/>
        <v>24.321784000000001</v>
      </c>
      <c r="H73" s="3">
        <f t="shared" si="2"/>
        <v>33.357463000000003</v>
      </c>
      <c r="I73" s="3">
        <f t="shared" si="8"/>
        <v>8.1320409999999992</v>
      </c>
      <c r="J73" s="3">
        <f t="shared" si="9"/>
        <v>1.215012</v>
      </c>
      <c r="K73" s="3">
        <f t="shared" si="9"/>
        <v>5.7133310000000002</v>
      </c>
      <c r="L73" s="3">
        <f t="shared" si="9"/>
        <v>0.114522</v>
      </c>
      <c r="M73" s="3">
        <f t="shared" si="9"/>
        <v>7.0392739999999998</v>
      </c>
      <c r="N73" s="3">
        <f t="shared" si="3"/>
        <v>127.53830099999999</v>
      </c>
      <c r="R73" s="261"/>
      <c r="S73" s="100"/>
    </row>
    <row r="74" spans="1:20">
      <c r="A74" s="2" t="s">
        <v>289</v>
      </c>
      <c r="B74" s="3">
        <f t="shared" si="4"/>
        <v>0.30386999999999997</v>
      </c>
      <c r="C74" s="3"/>
      <c r="D74" s="3">
        <f t="shared" si="5"/>
        <v>38.747579999999999</v>
      </c>
      <c r="E74" s="3">
        <f t="shared" si="6"/>
        <v>10.177527</v>
      </c>
      <c r="F74" s="3">
        <f t="shared" si="7"/>
        <v>3.5718839999999998</v>
      </c>
      <c r="G74" s="3">
        <f>(J89+K89+L89)/1000000</f>
        <v>16.757476</v>
      </c>
      <c r="H74" s="3">
        <f t="shared" si="2"/>
        <v>47.736139999999999</v>
      </c>
      <c r="I74" s="3">
        <f t="shared" si="8"/>
        <v>10.732725</v>
      </c>
      <c r="J74" s="3">
        <f t="shared" si="9"/>
        <v>0.39932299999999998</v>
      </c>
      <c r="K74" s="3">
        <f t="shared" si="9"/>
        <v>16.487646000000002</v>
      </c>
      <c r="L74" s="3">
        <f t="shared" si="9"/>
        <v>7.4131000000000002E-2</v>
      </c>
      <c r="M74" s="3">
        <f t="shared" si="9"/>
        <v>10.672893999999999</v>
      </c>
      <c r="N74" s="3">
        <f t="shared" si="3"/>
        <v>155.66119600000002</v>
      </c>
      <c r="R74" s="261"/>
      <c r="S74" s="100"/>
    </row>
    <row r="75" spans="1:20">
      <c r="A75" s="2" t="s">
        <v>406</v>
      </c>
      <c r="B75" s="3">
        <f t="shared" si="4"/>
        <v>0.47285700000000003</v>
      </c>
      <c r="C75" s="3">
        <f t="shared" si="4"/>
        <v>37.058059999999998</v>
      </c>
      <c r="D75" s="3">
        <f t="shared" si="5"/>
        <v>54.500664</v>
      </c>
      <c r="E75" s="3">
        <f t="shared" si="6"/>
        <v>5.6774750000000003</v>
      </c>
      <c r="F75" s="3">
        <f t="shared" si="7"/>
        <v>5.1073000000000004</v>
      </c>
      <c r="G75" s="3">
        <f>(J90+K90+L90)/1000000</f>
        <v>38.827043000000003</v>
      </c>
      <c r="H75" s="3">
        <f>M90/1000000</f>
        <v>47.205446000000002</v>
      </c>
      <c r="I75" s="3">
        <f t="shared" si="8"/>
        <v>17.247733</v>
      </c>
      <c r="J75" s="3">
        <f t="shared" si="9"/>
        <v>7.6994199999999999</v>
      </c>
      <c r="K75" s="3">
        <f t="shared" si="9"/>
        <v>31.722079000000001</v>
      </c>
      <c r="L75" s="3">
        <f t="shared" si="9"/>
        <v>0.49062</v>
      </c>
      <c r="M75" s="3">
        <f t="shared" si="9"/>
        <v>8.655132</v>
      </c>
      <c r="N75" s="3">
        <f t="shared" si="3"/>
        <v>254.66382900000002</v>
      </c>
      <c r="R75" s="261"/>
      <c r="S75" s="100"/>
    </row>
    <row r="76" spans="1:20" s="177" customFormat="1" ht="38.25">
      <c r="A76" s="454" t="s">
        <v>298</v>
      </c>
      <c r="B76" s="216">
        <f t="shared" ref="B76:M76" si="10">SUM(B66:B75)</f>
        <v>1.0127980000000001</v>
      </c>
      <c r="C76" s="216">
        <f t="shared" si="10"/>
        <v>37.058059999999998</v>
      </c>
      <c r="D76" s="216">
        <f t="shared" si="10"/>
        <v>229.02906899999999</v>
      </c>
      <c r="E76" s="216">
        <f t="shared" si="10"/>
        <v>44.279036999999995</v>
      </c>
      <c r="F76" s="216">
        <f t="shared" si="10"/>
        <v>45.271379000000003</v>
      </c>
      <c r="G76" s="216">
        <f t="shared" si="10"/>
        <v>126.02876900000001</v>
      </c>
      <c r="H76" s="216">
        <f t="shared" si="10"/>
        <v>129.96724</v>
      </c>
      <c r="I76" s="216">
        <f t="shared" si="10"/>
        <v>45.187635</v>
      </c>
      <c r="J76" s="216">
        <f t="shared" si="10"/>
        <v>10.822262</v>
      </c>
      <c r="K76" s="216">
        <f t="shared" si="10"/>
        <v>107.677594</v>
      </c>
      <c r="L76" s="216">
        <f t="shared" si="10"/>
        <v>2.5111110000000001</v>
      </c>
      <c r="M76" s="216">
        <f t="shared" si="10"/>
        <v>33.277675000000002</v>
      </c>
      <c r="N76" s="216">
        <f>SUM(N66:N75)</f>
        <v>812.12262900000019</v>
      </c>
      <c r="O76" s="455"/>
      <c r="P76" s="191"/>
      <c r="R76" s="456"/>
      <c r="S76" s="457"/>
    </row>
    <row r="77" spans="1:20">
      <c r="R77" s="261"/>
      <c r="S77" s="100"/>
    </row>
    <row r="78" spans="1:20">
      <c r="P78" s="14"/>
      <c r="Q78" s="14"/>
    </row>
    <row r="79" spans="1:20">
      <c r="A79" t="s">
        <v>88</v>
      </c>
      <c r="C79"/>
    </row>
    <row r="80" spans="1:20" ht="25.5">
      <c r="A80" s="8" t="s">
        <v>187</v>
      </c>
      <c r="B80" s="24" t="s">
        <v>101</v>
      </c>
      <c r="C80" s="268" t="s">
        <v>323</v>
      </c>
      <c r="D80" s="24" t="s">
        <v>183</v>
      </c>
      <c r="E80" s="24" t="s">
        <v>305</v>
      </c>
      <c r="F80" s="24" t="s">
        <v>171</v>
      </c>
      <c r="G80" s="24" t="s">
        <v>184</v>
      </c>
      <c r="H80" s="24" t="s">
        <v>104</v>
      </c>
      <c r="I80" s="24" t="s">
        <v>105</v>
      </c>
      <c r="J80" s="24" t="s">
        <v>147</v>
      </c>
      <c r="K80" s="268" t="s">
        <v>380</v>
      </c>
      <c r="L80" s="24" t="s">
        <v>291</v>
      </c>
      <c r="M80" s="24" t="s">
        <v>407</v>
      </c>
      <c r="N80" s="24" t="s">
        <v>149</v>
      </c>
      <c r="O80" s="24" t="s">
        <v>239</v>
      </c>
      <c r="P80" s="24" t="s">
        <v>155</v>
      </c>
      <c r="Q80" s="24" t="s">
        <v>220</v>
      </c>
      <c r="R80" s="24" t="s">
        <v>156</v>
      </c>
      <c r="S80" s="69" t="s">
        <v>382</v>
      </c>
      <c r="T80" s="24" t="s">
        <v>255</v>
      </c>
    </row>
    <row r="81" spans="1:20">
      <c r="A81" s="2" t="s">
        <v>324</v>
      </c>
      <c r="B81" s="9">
        <v>103</v>
      </c>
      <c r="C81" s="9">
        <v>0</v>
      </c>
      <c r="D81" s="9">
        <v>0</v>
      </c>
      <c r="E81" s="9">
        <v>293928</v>
      </c>
      <c r="F81" s="9">
        <v>2041297</v>
      </c>
      <c r="G81" s="9">
        <v>970138</v>
      </c>
      <c r="H81" s="9">
        <v>219844</v>
      </c>
      <c r="I81" s="9">
        <v>443</v>
      </c>
      <c r="J81" s="9">
        <v>303331</v>
      </c>
      <c r="K81" s="9"/>
      <c r="L81" s="9">
        <v>312168</v>
      </c>
      <c r="M81" s="9"/>
      <c r="N81" s="9">
        <v>20800</v>
      </c>
      <c r="O81" s="9">
        <v>106882</v>
      </c>
      <c r="P81" s="9">
        <v>12243</v>
      </c>
      <c r="Q81" s="9">
        <v>1054471</v>
      </c>
      <c r="R81" s="9">
        <v>188170</v>
      </c>
      <c r="S81" s="9"/>
      <c r="T81" s="9">
        <f t="shared" ref="T81:T91" si="11">SUM(B81:S81)</f>
        <v>5523818</v>
      </c>
    </row>
    <row r="82" spans="1:20">
      <c r="A82" s="2" t="s">
        <v>325</v>
      </c>
      <c r="B82" s="9">
        <v>2129</v>
      </c>
      <c r="C82" s="9">
        <v>0</v>
      </c>
      <c r="D82" s="9">
        <v>0</v>
      </c>
      <c r="E82" s="9">
        <v>969360</v>
      </c>
      <c r="F82" s="9">
        <v>1666131</v>
      </c>
      <c r="G82" s="9">
        <v>1033230</v>
      </c>
      <c r="H82" s="9">
        <v>966778</v>
      </c>
      <c r="I82" s="9">
        <v>0</v>
      </c>
      <c r="J82" s="9">
        <v>737930</v>
      </c>
      <c r="K82" s="9"/>
      <c r="L82" s="9">
        <v>499200</v>
      </c>
      <c r="M82" s="9"/>
      <c r="N82" s="9">
        <v>42313</v>
      </c>
      <c r="O82" s="9">
        <v>202757</v>
      </c>
      <c r="P82" s="9">
        <v>33465</v>
      </c>
      <c r="Q82" s="9">
        <v>2083976</v>
      </c>
      <c r="R82" s="9">
        <v>256464</v>
      </c>
      <c r="S82" s="9"/>
      <c r="T82" s="9">
        <f t="shared" si="11"/>
        <v>8493733</v>
      </c>
    </row>
    <row r="83" spans="1:20">
      <c r="A83" s="2" t="s">
        <v>326</v>
      </c>
      <c r="B83" s="9">
        <v>2994</v>
      </c>
      <c r="C83" s="9">
        <v>0</v>
      </c>
      <c r="D83" s="9">
        <v>0</v>
      </c>
      <c r="E83" s="9">
        <v>1861710</v>
      </c>
      <c r="F83" s="9">
        <v>3414785</v>
      </c>
      <c r="G83" s="9">
        <v>1416162</v>
      </c>
      <c r="H83" s="9">
        <v>1579925</v>
      </c>
      <c r="I83" s="9">
        <v>2101183</v>
      </c>
      <c r="J83" s="9">
        <v>4008604</v>
      </c>
      <c r="K83" s="9"/>
      <c r="L83" s="9">
        <v>624912</v>
      </c>
      <c r="M83" s="9"/>
      <c r="N83" s="9">
        <v>130850</v>
      </c>
      <c r="O83" s="9">
        <v>268646</v>
      </c>
      <c r="P83" s="9">
        <v>85667</v>
      </c>
      <c r="Q83" s="9">
        <v>3547814</v>
      </c>
      <c r="R83" s="9">
        <v>262387</v>
      </c>
      <c r="S83" s="9"/>
      <c r="T83" s="9">
        <f t="shared" si="11"/>
        <v>19305639</v>
      </c>
    </row>
    <row r="84" spans="1:20">
      <c r="A84" s="2" t="s">
        <v>327</v>
      </c>
      <c r="B84" s="9">
        <v>27172</v>
      </c>
      <c r="C84" s="9">
        <v>0</v>
      </c>
      <c r="D84" s="9">
        <v>0</v>
      </c>
      <c r="E84" s="9">
        <v>3762611</v>
      </c>
      <c r="F84" s="9">
        <v>7155566</v>
      </c>
      <c r="G84" s="9">
        <v>4682841</v>
      </c>
      <c r="H84" s="9">
        <v>2003899</v>
      </c>
      <c r="I84" s="9">
        <v>2148291</v>
      </c>
      <c r="J84" s="9">
        <v>3295099</v>
      </c>
      <c r="K84" s="9"/>
      <c r="L84" s="9">
        <v>422576</v>
      </c>
      <c r="M84" s="9"/>
      <c r="N84" s="9">
        <v>396535</v>
      </c>
      <c r="O84" s="9">
        <v>461632</v>
      </c>
      <c r="P84" s="9">
        <v>108466</v>
      </c>
      <c r="Q84" s="9">
        <v>10448394</v>
      </c>
      <c r="R84" s="9">
        <v>298007</v>
      </c>
      <c r="S84" s="9"/>
      <c r="T84" s="9">
        <f t="shared" si="11"/>
        <v>35211089</v>
      </c>
    </row>
    <row r="85" spans="1:20">
      <c r="A85" s="2" t="s">
        <v>328</v>
      </c>
      <c r="B85" s="9">
        <v>61910</v>
      </c>
      <c r="C85" s="9">
        <v>0</v>
      </c>
      <c r="D85" s="9">
        <v>0</v>
      </c>
      <c r="E85" s="9">
        <v>8314241</v>
      </c>
      <c r="F85" s="9">
        <v>7350798</v>
      </c>
      <c r="G85" s="9">
        <v>3396452</v>
      </c>
      <c r="H85" s="9">
        <v>3243208</v>
      </c>
      <c r="I85" s="9">
        <v>3529148</v>
      </c>
      <c r="J85" s="9">
        <v>8732844</v>
      </c>
      <c r="K85" s="9"/>
      <c r="L85" s="9">
        <v>171588</v>
      </c>
      <c r="M85" s="9"/>
      <c r="N85" s="9">
        <v>650466</v>
      </c>
      <c r="O85" s="9">
        <v>308763</v>
      </c>
      <c r="P85" s="9">
        <v>419958</v>
      </c>
      <c r="Q85" s="9">
        <v>10301456</v>
      </c>
      <c r="R85" s="9">
        <v>251902</v>
      </c>
      <c r="S85" s="9">
        <v>294784</v>
      </c>
      <c r="T85" s="9">
        <f t="shared" si="11"/>
        <v>47027518</v>
      </c>
    </row>
    <row r="86" spans="1:20">
      <c r="A86" s="2" t="s">
        <v>253</v>
      </c>
      <c r="B86" s="9">
        <v>57356</v>
      </c>
      <c r="C86" s="9">
        <v>0</v>
      </c>
      <c r="D86" s="9">
        <v>0</v>
      </c>
      <c r="E86" s="9">
        <v>16033170</v>
      </c>
      <c r="F86" s="9">
        <v>10519980</v>
      </c>
      <c r="G86" s="9">
        <v>3584040</v>
      </c>
      <c r="H86" s="9">
        <v>2836922</v>
      </c>
      <c r="I86" s="9">
        <v>2860095</v>
      </c>
      <c r="J86" s="9">
        <v>15084555</v>
      </c>
      <c r="K86" s="9"/>
      <c r="L86" s="9"/>
      <c r="M86" s="9"/>
      <c r="N86" s="9">
        <v>1324158</v>
      </c>
      <c r="O86" s="9">
        <v>473991</v>
      </c>
      <c r="P86" s="9">
        <v>487377</v>
      </c>
      <c r="Q86" s="9">
        <v>12834851</v>
      </c>
      <c r="R86" s="9">
        <v>256555</v>
      </c>
      <c r="S86" s="9">
        <v>1705891</v>
      </c>
      <c r="T86" s="9">
        <f t="shared" si="11"/>
        <v>68058941</v>
      </c>
    </row>
    <row r="87" spans="1:20">
      <c r="A87" s="2" t="s">
        <v>287</v>
      </c>
      <c r="B87" s="9">
        <v>35497</v>
      </c>
      <c r="C87" s="9">
        <v>0</v>
      </c>
      <c r="D87" s="9">
        <v>0</v>
      </c>
      <c r="E87" s="9">
        <v>27745999</v>
      </c>
      <c r="F87" s="9">
        <v>13667796</v>
      </c>
      <c r="G87" s="9">
        <v>4052853</v>
      </c>
      <c r="H87" s="9">
        <v>4723457</v>
      </c>
      <c r="I87" s="9">
        <v>3054810</v>
      </c>
      <c r="J87" s="9">
        <v>11929659</v>
      </c>
      <c r="K87" s="9"/>
      <c r="L87" s="9"/>
      <c r="M87" s="9">
        <v>1668191</v>
      </c>
      <c r="N87" s="9">
        <v>2992414</v>
      </c>
      <c r="O87" s="9">
        <v>1694929</v>
      </c>
      <c r="P87" s="9">
        <v>361331</v>
      </c>
      <c r="Q87" s="9">
        <v>13483576</v>
      </c>
      <c r="R87" s="9">
        <v>318353</v>
      </c>
      <c r="S87" s="9">
        <v>4909700</v>
      </c>
      <c r="T87" s="9">
        <f t="shared" si="11"/>
        <v>90638565</v>
      </c>
    </row>
    <row r="88" spans="1:20">
      <c r="A88" s="2" t="s">
        <v>288</v>
      </c>
      <c r="B88" s="9">
        <v>48910</v>
      </c>
      <c r="C88" s="9">
        <v>0</v>
      </c>
      <c r="D88" s="9">
        <v>2644706</v>
      </c>
      <c r="E88" s="9">
        <v>12259693</v>
      </c>
      <c r="F88" s="9">
        <v>16079054</v>
      </c>
      <c r="G88" s="9">
        <v>9288319</v>
      </c>
      <c r="H88" s="9">
        <v>4894080</v>
      </c>
      <c r="I88" s="9">
        <v>2430112</v>
      </c>
      <c r="J88" s="9">
        <v>24321784</v>
      </c>
      <c r="K88" s="9"/>
      <c r="L88" s="9"/>
      <c r="M88" s="9">
        <v>33357463</v>
      </c>
      <c r="N88" s="9">
        <v>3209348</v>
      </c>
      <c r="O88" s="9">
        <v>4922693</v>
      </c>
      <c r="P88" s="9">
        <v>1215012</v>
      </c>
      <c r="Q88" s="9">
        <v>5713331</v>
      </c>
      <c r="R88" s="9">
        <v>114522</v>
      </c>
      <c r="S88" s="9">
        <v>7039274</v>
      </c>
      <c r="T88" s="9">
        <f t="shared" si="11"/>
        <v>127538301</v>
      </c>
    </row>
    <row r="89" spans="1:20">
      <c r="A89" s="2" t="s">
        <v>289</v>
      </c>
      <c r="B89" s="9">
        <v>303870</v>
      </c>
      <c r="C89" s="9">
        <v>0</v>
      </c>
      <c r="D89" s="9">
        <v>34156798</v>
      </c>
      <c r="E89" s="9">
        <v>585182</v>
      </c>
      <c r="F89" s="9">
        <v>4005600</v>
      </c>
      <c r="G89" s="9">
        <v>10177527</v>
      </c>
      <c r="H89" s="9">
        <v>1706800</v>
      </c>
      <c r="I89" s="9">
        <v>1865084</v>
      </c>
      <c r="J89" s="9">
        <v>16757476</v>
      </c>
      <c r="K89" s="9"/>
      <c r="L89" s="9"/>
      <c r="M89" s="9">
        <v>47736140</v>
      </c>
      <c r="N89" s="9">
        <v>5566938</v>
      </c>
      <c r="O89" s="9">
        <v>5165787</v>
      </c>
      <c r="P89" s="9">
        <v>399323</v>
      </c>
      <c r="Q89" s="9">
        <v>16487646</v>
      </c>
      <c r="R89" s="9">
        <v>74131</v>
      </c>
      <c r="S89" s="9">
        <v>10672894</v>
      </c>
      <c r="T89" s="9">
        <f t="shared" si="11"/>
        <v>155661196</v>
      </c>
    </row>
    <row r="90" spans="1:20">
      <c r="A90" s="300" t="s">
        <v>406</v>
      </c>
      <c r="B90" s="9">
        <v>472857</v>
      </c>
      <c r="C90" s="9">
        <v>37058060</v>
      </c>
      <c r="D90" s="9">
        <v>54500664</v>
      </c>
      <c r="E90" s="9">
        <v>0</v>
      </c>
      <c r="F90" s="9">
        <v>0</v>
      </c>
      <c r="G90" s="9">
        <v>5677475</v>
      </c>
      <c r="H90" s="9">
        <v>1697160</v>
      </c>
      <c r="I90" s="9">
        <v>3410140</v>
      </c>
      <c r="J90" s="9">
        <v>38785879</v>
      </c>
      <c r="K90" s="9">
        <v>41164</v>
      </c>
      <c r="L90" s="9"/>
      <c r="M90" s="9">
        <f>47205236+210</f>
        <v>47205446</v>
      </c>
      <c r="N90" s="9">
        <v>8418827</v>
      </c>
      <c r="O90" s="9">
        <v>8828906</v>
      </c>
      <c r="P90" s="9">
        <v>7699420</v>
      </c>
      <c r="Q90" s="9">
        <v>31722079</v>
      </c>
      <c r="R90" s="9">
        <v>490620</v>
      </c>
      <c r="S90" s="9">
        <v>8655132</v>
      </c>
      <c r="T90" s="9">
        <f t="shared" si="11"/>
        <v>254663829</v>
      </c>
    </row>
    <row r="91" spans="1:20" ht="25.5">
      <c r="A91" s="8" t="s">
        <v>304</v>
      </c>
      <c r="B91" s="9">
        <f>SUM(B81:B90)</f>
        <v>1012798</v>
      </c>
      <c r="C91" s="9">
        <f t="shared" ref="C91:S91" si="12">SUM(C81:C90)</f>
        <v>37058060</v>
      </c>
      <c r="D91" s="9">
        <f t="shared" si="12"/>
        <v>91302168</v>
      </c>
      <c r="E91" s="9">
        <f t="shared" si="12"/>
        <v>71825894</v>
      </c>
      <c r="F91" s="9">
        <f t="shared" si="12"/>
        <v>65901007</v>
      </c>
      <c r="G91" s="9">
        <f t="shared" si="12"/>
        <v>44279037</v>
      </c>
      <c r="H91" s="9">
        <f t="shared" si="12"/>
        <v>23872073</v>
      </c>
      <c r="I91" s="9">
        <f t="shared" si="12"/>
        <v>21399306</v>
      </c>
      <c r="J91" s="9">
        <f t="shared" si="12"/>
        <v>123957161</v>
      </c>
      <c r="K91" s="9">
        <f t="shared" si="12"/>
        <v>41164</v>
      </c>
      <c r="L91" s="9">
        <f t="shared" si="12"/>
        <v>2030444</v>
      </c>
      <c r="M91" s="9">
        <f t="shared" si="12"/>
        <v>129967240</v>
      </c>
      <c r="N91" s="9">
        <f t="shared" si="12"/>
        <v>22752649</v>
      </c>
      <c r="O91" s="9">
        <f t="shared" si="12"/>
        <v>22434986</v>
      </c>
      <c r="P91" s="9">
        <f t="shared" si="12"/>
        <v>10822262</v>
      </c>
      <c r="Q91" s="9">
        <f t="shared" si="12"/>
        <v>107677594</v>
      </c>
      <c r="R91" s="9">
        <f t="shared" si="12"/>
        <v>2511111</v>
      </c>
      <c r="S91" s="9">
        <f t="shared" si="12"/>
        <v>33277675</v>
      </c>
      <c r="T91" s="9">
        <f t="shared" si="11"/>
        <v>812122629</v>
      </c>
    </row>
  </sheetData>
  <mergeCells count="1">
    <mergeCell ref="A1:Q1"/>
  </mergeCells>
  <phoneticPr fontId="2" type="noConversion"/>
  <printOptions horizontalCentered="1"/>
  <pageMargins left="0.25" right="0.25" top="1" bottom="1" header="0.5" footer="0.5"/>
  <pageSetup scale="60" fitToWidth="0" fitToHeight="0" orientation="landscape" horizontalDpi="4294967292" verticalDpi="4294967292" r:id="rId1"/>
  <headerFooter alignWithMargins="0">
    <oddHeader>&amp;R&amp;F
&amp;A</oddHeader>
    <oddFooter>&amp;RDecember 2009</oddFooter>
  </headerFooter>
  <rowBreaks count="1" manualBreakCount="1">
    <brk id="41" max="16383" man="1"/>
  </rowBreaks>
  <drawing r:id="rId2"/>
</worksheet>
</file>

<file path=xl/worksheets/sheet2.xml><?xml version="1.0" encoding="utf-8"?>
<worksheet xmlns="http://schemas.openxmlformats.org/spreadsheetml/2006/main" xmlns:r="http://schemas.openxmlformats.org/officeDocument/2006/relationships">
  <sheetPr codeName="Sheet2"/>
  <dimension ref="A1:A12"/>
  <sheetViews>
    <sheetView workbookViewId="0">
      <selection sqref="A1:A3"/>
    </sheetView>
  </sheetViews>
  <sheetFormatPr defaultColWidth="11.42578125" defaultRowHeight="12.75"/>
  <cols>
    <col min="1" max="1" width="124.28515625" style="22" customWidth="1"/>
  </cols>
  <sheetData>
    <row r="1" spans="1:1" ht="30">
      <c r="A1" s="162" t="s">
        <v>329</v>
      </c>
    </row>
    <row r="2" spans="1:1" ht="36.950000000000003" customHeight="1"/>
    <row r="3" spans="1:1" ht="290.10000000000002" customHeight="1">
      <c r="A3" s="22" t="s">
        <v>363</v>
      </c>
    </row>
    <row r="4" spans="1:1">
      <c r="A4" s="155"/>
    </row>
    <row r="5" spans="1:1">
      <c r="A5" s="106"/>
    </row>
    <row r="6" spans="1:1">
      <c r="A6" s="155"/>
    </row>
    <row r="7" spans="1:1">
      <c r="A7" s="156"/>
    </row>
    <row r="8" spans="1:1">
      <c r="A8" s="106"/>
    </row>
    <row r="9" spans="1:1">
      <c r="A9" s="155"/>
    </row>
    <row r="10" spans="1:1">
      <c r="A10" s="106"/>
    </row>
    <row r="11" spans="1:1" ht="12" customHeight="1"/>
    <row r="12" spans="1:1">
      <c r="A12" s="106"/>
    </row>
  </sheetData>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&amp;RDecember 2009</oddFooter>
  </headerFooter>
</worksheet>
</file>

<file path=xl/worksheets/sheet20.xml><?xml version="1.0" encoding="utf-8"?>
<worksheet xmlns="http://schemas.openxmlformats.org/spreadsheetml/2006/main" xmlns:r="http://schemas.openxmlformats.org/officeDocument/2006/relationships">
  <sheetPr codeName="Sheet19"/>
  <dimension ref="A1:AL97"/>
  <sheetViews>
    <sheetView topLeftCell="A61" workbookViewId="0">
      <selection activeCell="C93" sqref="C93"/>
    </sheetView>
  </sheetViews>
  <sheetFormatPr defaultColWidth="8.85546875" defaultRowHeight="12.75"/>
  <cols>
    <col min="1" max="1" width="14" customWidth="1"/>
    <col min="2" max="2" width="9.140625" customWidth="1"/>
    <col min="3" max="3" width="9.7109375" style="1" bestFit="1" customWidth="1"/>
    <col min="4" max="4" width="10.140625" customWidth="1"/>
    <col min="5" max="5" width="11.7109375" customWidth="1"/>
    <col min="6" max="6" width="10.140625" customWidth="1"/>
    <col min="7" max="7" width="10.42578125" customWidth="1"/>
    <col min="8" max="8" width="10.140625" customWidth="1"/>
    <col min="9" max="9" width="10.85546875" customWidth="1"/>
    <col min="10" max="10" width="11.7109375" customWidth="1"/>
    <col min="11" max="11" width="11.28515625" customWidth="1"/>
    <col min="12" max="12" width="11.7109375" customWidth="1"/>
    <col min="13" max="13" width="11.7109375" bestFit="1" customWidth="1"/>
    <col min="14" max="14" width="9.85546875" customWidth="1"/>
    <col min="15" max="15" width="10.140625" customWidth="1"/>
    <col min="16" max="16" width="9.140625" customWidth="1"/>
    <col min="17" max="17" width="10.7109375" customWidth="1"/>
    <col min="18" max="18" width="10.140625" customWidth="1"/>
    <col min="19" max="19" width="10" customWidth="1"/>
    <col min="20" max="21" width="11.7109375" customWidth="1"/>
  </cols>
  <sheetData>
    <row r="1" spans="1:21" s="23" customFormat="1" ht="142.5" customHeight="1">
      <c r="A1" s="497" t="s">
        <v>22</v>
      </c>
      <c r="B1" s="497"/>
      <c r="C1" s="497"/>
      <c r="D1" s="497"/>
      <c r="E1" s="497"/>
      <c r="F1" s="497"/>
      <c r="G1" s="497"/>
      <c r="H1" s="497"/>
      <c r="I1" s="497"/>
      <c r="J1" s="497"/>
      <c r="K1" s="497"/>
      <c r="L1" s="497"/>
      <c r="M1" s="497"/>
      <c r="N1" s="497"/>
      <c r="O1" s="497"/>
      <c r="P1" s="497"/>
      <c r="Q1" s="298"/>
      <c r="R1" s="298"/>
      <c r="S1" s="298"/>
      <c r="T1" s="298"/>
      <c r="U1" s="298"/>
    </row>
    <row r="2" spans="1:21">
      <c r="A2" s="296"/>
    </row>
    <row r="3" spans="1:21">
      <c r="A3" s="296"/>
    </row>
    <row r="4" spans="1:21">
      <c r="A4" s="296"/>
    </row>
    <row r="5" spans="1:21">
      <c r="A5" s="296"/>
    </row>
    <row r="7" spans="1:21" ht="38.25">
      <c r="A7" s="291" t="s">
        <v>235</v>
      </c>
      <c r="B7" s="291" t="s">
        <v>309</v>
      </c>
      <c r="C7" s="67" t="s">
        <v>248</v>
      </c>
      <c r="D7" s="532" t="s">
        <v>277</v>
      </c>
      <c r="E7" s="532"/>
      <c r="F7" s="532"/>
      <c r="G7" s="532"/>
      <c r="H7" s="532"/>
    </row>
    <row r="8" spans="1:21">
      <c r="A8" s="119">
        <v>34973</v>
      </c>
      <c r="B8" s="291" t="s">
        <v>244</v>
      </c>
      <c r="C8" s="65">
        <f>39703.8681640625/1024</f>
        <v>38.773308753967285</v>
      </c>
      <c r="D8" s="531" t="s">
        <v>261</v>
      </c>
      <c r="E8" s="531"/>
      <c r="F8" s="531"/>
      <c r="G8" s="531"/>
      <c r="H8" s="531"/>
    </row>
    <row r="9" spans="1:21">
      <c r="A9" s="119">
        <v>35339</v>
      </c>
      <c r="B9" s="291" t="s">
        <v>245</v>
      </c>
      <c r="C9" s="65">
        <f>43365.3212890625/1024</f>
        <v>42.348946571350098</v>
      </c>
      <c r="D9" s="531" t="s">
        <v>261</v>
      </c>
      <c r="E9" s="531"/>
      <c r="F9" s="531"/>
      <c r="G9" s="531"/>
      <c r="H9" s="531"/>
    </row>
    <row r="10" spans="1:21">
      <c r="A10" s="119">
        <v>35704</v>
      </c>
      <c r="B10" s="291" t="s">
        <v>246</v>
      </c>
      <c r="C10" s="65">
        <f>67785.216796875/1024</f>
        <v>66.196500778198242</v>
      </c>
      <c r="D10" s="531" t="s">
        <v>261</v>
      </c>
      <c r="E10" s="531"/>
      <c r="F10" s="531"/>
      <c r="G10" s="531"/>
      <c r="H10" s="531"/>
    </row>
    <row r="11" spans="1:21">
      <c r="A11" s="119">
        <v>36069</v>
      </c>
      <c r="B11" s="291" t="s">
        <v>247</v>
      </c>
      <c r="C11" s="65">
        <f>126370.041992187/1024</f>
        <v>123.40824413299512</v>
      </c>
      <c r="D11" s="531" t="s">
        <v>261</v>
      </c>
      <c r="E11" s="531"/>
      <c r="F11" s="531"/>
      <c r="G11" s="531"/>
      <c r="H11" s="531"/>
    </row>
    <row r="12" spans="1:21">
      <c r="A12" s="119">
        <v>36434</v>
      </c>
      <c r="B12" s="291" t="s">
        <v>324</v>
      </c>
      <c r="C12" s="65">
        <f>195937.297851562/1024</f>
        <v>191.34501743316602</v>
      </c>
      <c r="D12" s="531" t="s">
        <v>261</v>
      </c>
      <c r="E12" s="531"/>
      <c r="F12" s="531"/>
      <c r="G12" s="531"/>
      <c r="H12" s="531"/>
    </row>
    <row r="13" spans="1:21">
      <c r="A13" s="119">
        <v>36800</v>
      </c>
      <c r="B13" s="291" t="s">
        <v>325</v>
      </c>
      <c r="C13" s="65">
        <f>401027.658203125/1024</f>
        <v>391.62857246398926</v>
      </c>
      <c r="D13" s="531" t="s">
        <v>262</v>
      </c>
      <c r="E13" s="531"/>
      <c r="F13" s="531"/>
      <c r="G13" s="531"/>
      <c r="H13" s="531"/>
    </row>
    <row r="14" spans="1:21">
      <c r="A14" s="119">
        <v>37165</v>
      </c>
      <c r="B14" s="291" t="s">
        <v>326</v>
      </c>
      <c r="C14" s="65">
        <f>369892.629882812/1024</f>
        <v>361.22327136993357</v>
      </c>
      <c r="D14" s="531" t="s">
        <v>140</v>
      </c>
      <c r="E14" s="531"/>
      <c r="F14" s="531"/>
      <c r="G14" s="531"/>
      <c r="H14" s="531"/>
    </row>
    <row r="15" spans="1:21">
      <c r="A15" s="119">
        <v>37530</v>
      </c>
      <c r="B15" s="291" t="s">
        <v>327</v>
      </c>
      <c r="C15" s="65">
        <f>412774.454948736/1024</f>
        <v>403.10005366087501</v>
      </c>
      <c r="D15" s="531" t="s">
        <v>141</v>
      </c>
      <c r="E15" s="531"/>
      <c r="F15" s="531"/>
      <c r="G15" s="531"/>
      <c r="H15" s="531"/>
    </row>
    <row r="16" spans="1:21">
      <c r="A16" s="119">
        <v>37895</v>
      </c>
      <c r="B16" s="291" t="s">
        <v>328</v>
      </c>
      <c r="C16" s="65">
        <f>704167.93359375/1024 + 3036.52/1024</f>
        <v>690.6293492126465</v>
      </c>
      <c r="D16" s="308" t="s">
        <v>273</v>
      </c>
      <c r="E16" s="308"/>
      <c r="F16" s="308"/>
      <c r="G16" s="308"/>
      <c r="H16" s="308"/>
    </row>
    <row r="17" spans="1:8">
      <c r="A17" s="119">
        <v>38261</v>
      </c>
      <c r="B17" s="291" t="s">
        <v>253</v>
      </c>
      <c r="C17" s="118">
        <f>738766.443/1024 + 9114.41/1024</f>
        <v>730.3523955078125</v>
      </c>
      <c r="D17" s="308" t="s">
        <v>251</v>
      </c>
      <c r="E17" s="308"/>
      <c r="F17" s="292"/>
      <c r="G17" s="292"/>
      <c r="H17" s="292"/>
    </row>
    <row r="18" spans="1:8">
      <c r="A18" s="119">
        <v>38626</v>
      </c>
      <c r="B18" s="291" t="s">
        <v>287</v>
      </c>
      <c r="C18" s="118">
        <f>1112958.46/1024 + 24858.68/1024</f>
        <v>1111.1495507812499</v>
      </c>
      <c r="D18" s="531" t="s">
        <v>182</v>
      </c>
      <c r="E18" s="531"/>
      <c r="F18" s="531"/>
      <c r="G18" s="531"/>
      <c r="H18" s="531"/>
    </row>
    <row r="19" spans="1:8">
      <c r="A19" s="119">
        <v>38991</v>
      </c>
      <c r="B19" s="291" t="s">
        <v>288</v>
      </c>
      <c r="C19" s="118">
        <f>N76</f>
        <v>1545.3951464843751</v>
      </c>
      <c r="D19" s="531" t="s">
        <v>200</v>
      </c>
      <c r="E19" s="531"/>
      <c r="F19" s="531"/>
      <c r="G19" s="531"/>
      <c r="H19" s="531"/>
    </row>
    <row r="20" spans="1:8">
      <c r="A20" s="119">
        <v>39356</v>
      </c>
      <c r="B20" s="291" t="s">
        <v>289</v>
      </c>
      <c r="C20" s="118">
        <f>N77</f>
        <v>1965.9056249999999</v>
      </c>
      <c r="D20" s="531" t="s">
        <v>199</v>
      </c>
      <c r="E20" s="531"/>
      <c r="F20" s="531"/>
      <c r="G20" s="531"/>
      <c r="H20" s="531"/>
    </row>
    <row r="21" spans="1:8">
      <c r="A21" s="119">
        <v>39722</v>
      </c>
      <c r="B21" s="1" t="s">
        <v>406</v>
      </c>
      <c r="C21" s="118">
        <f>N78</f>
        <v>2429.2111342678063</v>
      </c>
      <c r="D21" s="531" t="s">
        <v>408</v>
      </c>
      <c r="E21" s="531"/>
      <c r="F21" s="531"/>
      <c r="G21" s="531"/>
      <c r="H21" s="531"/>
    </row>
    <row r="22" spans="1:8">
      <c r="A22" s="15"/>
      <c r="B22" s="1"/>
      <c r="C22" s="46"/>
      <c r="D22" s="298"/>
      <c r="E22" s="298"/>
    </row>
    <row r="23" spans="1:8">
      <c r="A23" s="15"/>
      <c r="B23" s="1"/>
      <c r="C23" s="46"/>
      <c r="D23" s="298"/>
      <c r="E23" s="298"/>
    </row>
    <row r="24" spans="1:8">
      <c r="A24" s="15"/>
      <c r="B24" s="1"/>
      <c r="C24" s="46"/>
      <c r="D24" s="298"/>
      <c r="E24" s="298"/>
    </row>
    <row r="25" spans="1:8">
      <c r="A25" s="15"/>
      <c r="B25" s="1"/>
      <c r="C25" s="46"/>
      <c r="D25" s="298"/>
      <c r="E25" s="298"/>
    </row>
    <row r="26" spans="1:8">
      <c r="A26" s="15"/>
      <c r="B26" s="1"/>
      <c r="C26" s="46"/>
      <c r="D26" s="297"/>
    </row>
    <row r="27" spans="1:8">
      <c r="A27" s="15"/>
      <c r="B27" s="1"/>
      <c r="C27" s="46"/>
      <c r="D27" s="297"/>
    </row>
    <row r="28" spans="1:8">
      <c r="A28" s="15"/>
      <c r="B28" s="1"/>
      <c r="C28" s="46"/>
      <c r="D28" s="297"/>
    </row>
    <row r="29" spans="1:8">
      <c r="A29" s="15"/>
      <c r="B29" s="1"/>
      <c r="C29" s="46"/>
      <c r="D29" s="297"/>
    </row>
    <row r="30" spans="1:8">
      <c r="A30" s="15"/>
      <c r="B30" s="1"/>
      <c r="C30" s="46"/>
      <c r="D30" s="297"/>
    </row>
    <row r="31" spans="1:8">
      <c r="A31" s="15"/>
      <c r="B31" s="1"/>
      <c r="C31" s="46"/>
      <c r="D31" s="297"/>
    </row>
    <row r="32" spans="1:8">
      <c r="A32" s="15"/>
      <c r="B32" s="1"/>
      <c r="C32" s="46"/>
      <c r="D32" s="297"/>
    </row>
    <row r="33" spans="1:4">
      <c r="A33" s="15"/>
      <c r="B33" s="1"/>
      <c r="C33" s="46"/>
      <c r="D33" s="297"/>
    </row>
    <row r="34" spans="1:4">
      <c r="A34" s="15"/>
      <c r="B34" s="1"/>
      <c r="C34" s="46"/>
      <c r="D34" s="297"/>
    </row>
    <row r="35" spans="1:4">
      <c r="A35" s="15"/>
      <c r="B35" s="1"/>
      <c r="C35" s="46"/>
      <c r="D35" s="297"/>
    </row>
    <row r="36" spans="1:4">
      <c r="A36" s="15"/>
      <c r="B36" s="1"/>
      <c r="C36" s="46"/>
      <c r="D36" s="297"/>
    </row>
    <row r="37" spans="1:4">
      <c r="A37" s="15"/>
      <c r="B37" s="1"/>
      <c r="C37" s="46"/>
      <c r="D37" s="297"/>
    </row>
    <row r="38" spans="1:4">
      <c r="A38" s="15"/>
      <c r="B38" s="1"/>
      <c r="C38" s="46"/>
      <c r="D38" s="297"/>
    </row>
    <row r="39" spans="1:4">
      <c r="A39" s="15"/>
      <c r="B39" s="1"/>
      <c r="C39" s="46"/>
      <c r="D39" s="297"/>
    </row>
    <row r="40" spans="1:4">
      <c r="A40" s="15"/>
      <c r="B40" s="1"/>
      <c r="C40" s="46"/>
      <c r="D40" s="297"/>
    </row>
    <row r="41" spans="1:4">
      <c r="A41" s="15"/>
      <c r="B41" s="1"/>
      <c r="C41" s="46"/>
      <c r="D41" s="297"/>
    </row>
    <row r="42" spans="1:4">
      <c r="A42" s="15"/>
      <c r="B42" s="1"/>
      <c r="C42" s="46"/>
      <c r="D42" s="297"/>
    </row>
    <row r="43" spans="1:4">
      <c r="A43" s="15"/>
      <c r="B43" s="1"/>
      <c r="C43" s="46"/>
      <c r="D43" s="297"/>
    </row>
    <row r="44" spans="1:4">
      <c r="A44" s="15"/>
      <c r="B44" s="1"/>
      <c r="C44" s="46"/>
      <c r="D44" s="297"/>
    </row>
    <row r="45" spans="1:4">
      <c r="A45" s="15"/>
      <c r="B45" s="1"/>
      <c r="C45" s="46"/>
      <c r="D45" s="297"/>
    </row>
    <row r="46" spans="1:4">
      <c r="A46" s="15"/>
      <c r="B46" s="1"/>
      <c r="C46" s="46"/>
      <c r="D46" s="297"/>
    </row>
    <row r="47" spans="1:4">
      <c r="A47" s="15"/>
      <c r="B47" s="1"/>
      <c r="C47" s="46"/>
      <c r="D47" s="297"/>
    </row>
    <row r="49" spans="1:3">
      <c r="A49" t="s">
        <v>113</v>
      </c>
    </row>
    <row r="50" spans="1:3" ht="38.25">
      <c r="A50" s="309" t="s">
        <v>307</v>
      </c>
      <c r="B50" s="25" t="s">
        <v>409</v>
      </c>
    </row>
    <row r="51" spans="1:3" ht="13.5" customHeight="1">
      <c r="A51" s="310" t="s">
        <v>324</v>
      </c>
      <c r="B51" s="3">
        <f>N69</f>
        <v>38.817490234375001</v>
      </c>
    </row>
    <row r="52" spans="1:3" ht="13.5" customHeight="1">
      <c r="A52" s="310" t="s">
        <v>325</v>
      </c>
      <c r="B52" s="3">
        <f t="shared" ref="B52:B60" si="0">N70</f>
        <v>105.87243164062501</v>
      </c>
    </row>
    <row r="53" spans="1:3" ht="13.5" customHeight="1">
      <c r="A53" s="310" t="s">
        <v>326</v>
      </c>
      <c r="B53" s="3">
        <f t="shared" si="0"/>
        <v>325.03173828125</v>
      </c>
    </row>
    <row r="54" spans="1:3" ht="13.5" customHeight="1">
      <c r="A54" s="310" t="s">
        <v>327</v>
      </c>
      <c r="B54" s="3">
        <f t="shared" si="0"/>
        <v>444.90183593749998</v>
      </c>
    </row>
    <row r="55" spans="1:3" ht="13.5" customHeight="1">
      <c r="A55" s="310" t="s">
        <v>328</v>
      </c>
      <c r="B55" s="3">
        <f t="shared" si="0"/>
        <v>702.74979492187504</v>
      </c>
    </row>
    <row r="56" spans="1:3" ht="13.5" customHeight="1">
      <c r="A56" s="310" t="s">
        <v>253</v>
      </c>
      <c r="B56" s="3">
        <f t="shared" si="0"/>
        <v>792.17701171875001</v>
      </c>
      <c r="C56" s="14"/>
    </row>
    <row r="57" spans="1:3" ht="13.5" customHeight="1">
      <c r="A57" s="310" t="s">
        <v>287</v>
      </c>
      <c r="B57" s="3">
        <f t="shared" si="0"/>
        <v>1174.0693652343748</v>
      </c>
    </row>
    <row r="58" spans="1:3" ht="13.5" customHeight="1">
      <c r="A58" s="310" t="s">
        <v>288</v>
      </c>
      <c r="B58" s="3">
        <f t="shared" si="0"/>
        <v>1545.3951464843751</v>
      </c>
    </row>
    <row r="59" spans="1:3" ht="13.5" customHeight="1">
      <c r="A59" s="310" t="s">
        <v>289</v>
      </c>
      <c r="B59" s="3">
        <f t="shared" si="0"/>
        <v>1965.9056249999999</v>
      </c>
    </row>
    <row r="60" spans="1:3">
      <c r="A60" s="310" t="s">
        <v>406</v>
      </c>
      <c r="B60" s="3">
        <f t="shared" si="0"/>
        <v>2429.2111342678063</v>
      </c>
    </row>
    <row r="61" spans="1:3" ht="25.5">
      <c r="A61" s="8" t="s">
        <v>197</v>
      </c>
      <c r="B61" s="3">
        <f>N79</f>
        <v>9524.1315737209316</v>
      </c>
    </row>
    <row r="64" spans="1:3">
      <c r="A64" s="301" t="s">
        <v>23</v>
      </c>
    </row>
    <row r="67" spans="1:18">
      <c r="A67" t="s">
        <v>112</v>
      </c>
      <c r="C67"/>
      <c r="Q67" s="22"/>
    </row>
    <row r="68" spans="1:18" ht="38.25">
      <c r="A68" s="309" t="s">
        <v>28</v>
      </c>
      <c r="B68" s="272" t="s">
        <v>101</v>
      </c>
      <c r="C68" s="108" t="s">
        <v>323</v>
      </c>
      <c r="D68" s="272" t="s">
        <v>125</v>
      </c>
      <c r="E68" s="272" t="s">
        <v>184</v>
      </c>
      <c r="F68" s="272" t="s">
        <v>202</v>
      </c>
      <c r="G68" s="272" t="s">
        <v>219</v>
      </c>
      <c r="H68" s="25" t="s">
        <v>306</v>
      </c>
      <c r="I68" s="272" t="s">
        <v>149</v>
      </c>
      <c r="J68" s="272" t="s">
        <v>155</v>
      </c>
      <c r="K68" s="272" t="s">
        <v>220</v>
      </c>
      <c r="L68" s="272" t="s">
        <v>156</v>
      </c>
      <c r="M68" s="311" t="s">
        <v>24</v>
      </c>
      <c r="N68" s="25" t="s">
        <v>255</v>
      </c>
      <c r="R68" s="5"/>
    </row>
    <row r="69" spans="1:18">
      <c r="A69" s="310" t="s">
        <v>324</v>
      </c>
      <c r="B69" s="312">
        <f>B84/1024</f>
        <v>5.2929687499999999E-3</v>
      </c>
      <c r="C69" s="312"/>
      <c r="D69" s="312">
        <f>(D84+E84+F84)/1024</f>
        <v>20.989853515625001</v>
      </c>
      <c r="E69" s="312">
        <f>G84/1024</f>
        <v>0.631953125</v>
      </c>
      <c r="F69" s="312">
        <f>(H84+I84)/1024</f>
        <v>6.3172656250000001</v>
      </c>
      <c r="G69" s="312">
        <f t="shared" ref="G69:G78" si="1">(J84+K84+L84)/1024</f>
        <v>8.6935839843749996</v>
      </c>
      <c r="H69" s="312">
        <f>M84/1024</f>
        <v>0</v>
      </c>
      <c r="I69" s="312">
        <f>(N84+O84)/1024</f>
        <v>0.23598632812500001</v>
      </c>
      <c r="J69" s="312">
        <f>P84/1024</f>
        <v>1.0458984375000001E-2</v>
      </c>
      <c r="K69" s="312">
        <f>Q84/1024</f>
        <v>1.853076171875</v>
      </c>
      <c r="L69" s="312">
        <f>R84/1024</f>
        <v>8.0019531249999998E-2</v>
      </c>
      <c r="M69" s="312"/>
      <c r="N69" s="3">
        <f t="shared" ref="N69:N79" si="2">SUM(B69:M69)</f>
        <v>38.817490234375001</v>
      </c>
      <c r="R69" s="5"/>
    </row>
    <row r="70" spans="1:18">
      <c r="A70" s="310" t="s">
        <v>325</v>
      </c>
      <c r="B70" s="312">
        <f t="shared" ref="B70:C78" si="3">B85/1024</f>
        <v>0.13567382812500001</v>
      </c>
      <c r="C70" s="312"/>
      <c r="D70" s="312">
        <f t="shared" ref="D70:D77" si="4">(D85+E85+F85)/1024</f>
        <v>45.371953124999997</v>
      </c>
      <c r="E70" s="312">
        <f t="shared" ref="E70:E77" si="5">G85/1024</f>
        <v>1.0003906250000001</v>
      </c>
      <c r="F70" s="312">
        <f t="shared" ref="F70:F78" si="6">(H85+I85)/1024</f>
        <v>30.381982421875001</v>
      </c>
      <c r="G70" s="312">
        <f t="shared" si="1"/>
        <v>25.714638671874997</v>
      </c>
      <c r="H70" s="312">
        <f t="shared" ref="H70:H78" si="7">M85/1024</f>
        <v>0</v>
      </c>
      <c r="I70" s="312">
        <f t="shared" ref="I70:I78" si="8">(N85+O85)/1024</f>
        <v>0.40013671875000001</v>
      </c>
      <c r="J70" s="312">
        <f t="shared" ref="J70:L78" si="9">P85/1024</f>
        <v>2.0849609375000001E-2</v>
      </c>
      <c r="K70" s="312">
        <f t="shared" si="9"/>
        <v>2.729267578125</v>
      </c>
      <c r="L70" s="312">
        <f t="shared" si="9"/>
        <v>0.1175390625</v>
      </c>
      <c r="M70" s="312"/>
      <c r="N70" s="3">
        <f t="shared" si="2"/>
        <v>105.87243164062501</v>
      </c>
      <c r="R70" s="5"/>
    </row>
    <row r="71" spans="1:18">
      <c r="A71" s="310" t="s">
        <v>326</v>
      </c>
      <c r="B71" s="312">
        <f t="shared" si="3"/>
        <v>4.8105468749999998E-2</v>
      </c>
      <c r="C71" s="312"/>
      <c r="D71" s="312">
        <f t="shared" si="4"/>
        <v>82.972685546874999</v>
      </c>
      <c r="E71" s="312">
        <f t="shared" si="5"/>
        <v>1.2462792968750001</v>
      </c>
      <c r="F71" s="312">
        <f t="shared" si="6"/>
        <v>62.533749999999998</v>
      </c>
      <c r="G71" s="312">
        <f t="shared" si="1"/>
        <v>171.31546874999998</v>
      </c>
      <c r="H71" s="312">
        <f t="shared" si="7"/>
        <v>0</v>
      </c>
      <c r="I71" s="312">
        <f t="shared" si="8"/>
        <v>1.3582031250000002</v>
      </c>
      <c r="J71" s="312">
        <f t="shared" si="9"/>
        <v>0.46712890624999998</v>
      </c>
      <c r="K71" s="312">
        <f t="shared" si="9"/>
        <v>4.9204785156249997</v>
      </c>
      <c r="L71" s="312">
        <f t="shared" si="9"/>
        <v>0.16963867187500001</v>
      </c>
      <c r="M71" s="312"/>
      <c r="N71" s="3">
        <f t="shared" si="2"/>
        <v>325.03173828125</v>
      </c>
      <c r="R71" s="5"/>
    </row>
    <row r="72" spans="1:18">
      <c r="A72" s="310" t="s">
        <v>327</v>
      </c>
      <c r="B72" s="312">
        <f t="shared" si="3"/>
        <v>1.35962890625</v>
      </c>
      <c r="C72" s="312"/>
      <c r="D72" s="312">
        <f t="shared" si="4"/>
        <v>185.01539062500001</v>
      </c>
      <c r="E72" s="312">
        <f t="shared" si="5"/>
        <v>6.4866796874999997</v>
      </c>
      <c r="F72" s="312">
        <f t="shared" si="6"/>
        <v>107.8969921875</v>
      </c>
      <c r="G72" s="312">
        <f t="shared" si="1"/>
        <v>110.43490234375</v>
      </c>
      <c r="H72" s="312">
        <f t="shared" si="7"/>
        <v>0</v>
      </c>
      <c r="I72" s="312">
        <f t="shared" si="8"/>
        <v>4.1982421875</v>
      </c>
      <c r="J72" s="312">
        <f t="shared" si="9"/>
        <v>1.212646484375</v>
      </c>
      <c r="K72" s="312">
        <f t="shared" si="9"/>
        <v>28.077333984374999</v>
      </c>
      <c r="L72" s="312">
        <f t="shared" si="9"/>
        <v>0.22001953125000001</v>
      </c>
      <c r="M72" s="312"/>
      <c r="N72" s="3">
        <f t="shared" si="2"/>
        <v>444.90183593749998</v>
      </c>
      <c r="R72" s="5"/>
    </row>
    <row r="73" spans="1:18">
      <c r="A73" s="310" t="s">
        <v>328</v>
      </c>
      <c r="B73" s="312">
        <f t="shared" si="3"/>
        <v>2.350791015625</v>
      </c>
      <c r="C73" s="312"/>
      <c r="D73" s="312">
        <f t="shared" si="4"/>
        <v>278.12639648437499</v>
      </c>
      <c r="E73" s="312">
        <f t="shared" si="5"/>
        <v>7.6999804687499998</v>
      </c>
      <c r="F73" s="312">
        <f t="shared" si="6"/>
        <v>147.00599609375001</v>
      </c>
      <c r="G73" s="312">
        <f t="shared" si="1"/>
        <v>209.817412109375</v>
      </c>
      <c r="H73" s="312">
        <f t="shared" si="7"/>
        <v>0</v>
      </c>
      <c r="I73" s="312">
        <f t="shared" si="8"/>
        <v>15.913281250000001</v>
      </c>
      <c r="J73" s="312">
        <f t="shared" si="9"/>
        <v>1.2292578125</v>
      </c>
      <c r="K73" s="312">
        <f t="shared" si="9"/>
        <v>37.485546874999997</v>
      </c>
      <c r="L73" s="312">
        <f t="shared" si="9"/>
        <v>0.15578125000000001</v>
      </c>
      <c r="M73" s="312">
        <f>S88/1000</f>
        <v>2.9653515625</v>
      </c>
      <c r="N73" s="3">
        <f t="shared" si="2"/>
        <v>702.74979492187504</v>
      </c>
      <c r="R73" s="5"/>
    </row>
    <row r="74" spans="1:18">
      <c r="A74" s="310" t="s">
        <v>253</v>
      </c>
      <c r="B74" s="312">
        <f t="shared" si="3"/>
        <v>2.3142578125000002</v>
      </c>
      <c r="C74" s="312"/>
      <c r="D74" s="312">
        <f t="shared" si="4"/>
        <v>361.22099609374999</v>
      </c>
      <c r="E74" s="312">
        <f t="shared" si="5"/>
        <v>7.5567480468749997</v>
      </c>
      <c r="F74" s="312">
        <f t="shared" si="6"/>
        <v>127.368349609375</v>
      </c>
      <c r="G74" s="312">
        <f t="shared" si="1"/>
        <v>224.27232421874999</v>
      </c>
      <c r="H74" s="312">
        <f t="shared" si="7"/>
        <v>0</v>
      </c>
      <c r="I74" s="312">
        <f t="shared" si="8"/>
        <v>27.105429687499999</v>
      </c>
      <c r="J74" s="312">
        <f t="shared" si="9"/>
        <v>1.89794921875</v>
      </c>
      <c r="K74" s="312">
        <f t="shared" si="9"/>
        <v>31.372324218749998</v>
      </c>
      <c r="L74" s="312">
        <f t="shared" si="9"/>
        <v>0.167841796875</v>
      </c>
      <c r="M74" s="312">
        <f t="shared" ref="M74:M77" si="10">S89/1000</f>
        <v>8.9007910156249999</v>
      </c>
      <c r="N74" s="3">
        <f t="shared" si="2"/>
        <v>792.17701171875001</v>
      </c>
      <c r="R74" s="5"/>
    </row>
    <row r="75" spans="1:18">
      <c r="A75" s="310" t="s">
        <v>287</v>
      </c>
      <c r="B75" s="312">
        <f t="shared" si="3"/>
        <v>1.8812011718749999</v>
      </c>
      <c r="C75" s="312"/>
      <c r="D75" s="312">
        <f t="shared" si="4"/>
        <v>493.29072265624995</v>
      </c>
      <c r="E75" s="312">
        <f t="shared" si="5"/>
        <v>9.1041308593749992</v>
      </c>
      <c r="F75" s="312">
        <f t="shared" si="6"/>
        <v>204.69980468750001</v>
      </c>
      <c r="G75" s="312">
        <f t="shared" si="1"/>
        <v>328.99618164062503</v>
      </c>
      <c r="H75" s="312">
        <f t="shared" si="7"/>
        <v>18.479091796875</v>
      </c>
      <c r="I75" s="312">
        <f t="shared" si="8"/>
        <v>55.692490234375001</v>
      </c>
      <c r="J75" s="312">
        <f t="shared" si="9"/>
        <v>0.94814453124999998</v>
      </c>
      <c r="K75" s="312">
        <f t="shared" si="9"/>
        <v>36.545048828124997</v>
      </c>
      <c r="L75" s="312">
        <f t="shared" si="9"/>
        <v>0.156494140625</v>
      </c>
      <c r="M75" s="312">
        <f t="shared" si="10"/>
        <v>24.2760546875</v>
      </c>
      <c r="N75" s="3">
        <f t="shared" si="2"/>
        <v>1174.0693652343748</v>
      </c>
      <c r="R75" s="5"/>
    </row>
    <row r="76" spans="1:18">
      <c r="A76" s="310" t="s">
        <v>288</v>
      </c>
      <c r="B76" s="312">
        <f t="shared" si="3"/>
        <v>2.1581738281249998</v>
      </c>
      <c r="C76" s="312"/>
      <c r="D76" s="312">
        <f t="shared" si="4"/>
        <v>192.64949218750002</v>
      </c>
      <c r="E76" s="312">
        <f t="shared" si="5"/>
        <v>8.0089160156249992</v>
      </c>
      <c r="F76" s="312">
        <f t="shared" si="6"/>
        <v>225.239443359375</v>
      </c>
      <c r="G76" s="312">
        <f t="shared" si="1"/>
        <v>431.39848632812499</v>
      </c>
      <c r="H76" s="312">
        <f t="shared" si="7"/>
        <v>564.21239257812499</v>
      </c>
      <c r="I76" s="312">
        <f t="shared" si="8"/>
        <v>69.537167968749998</v>
      </c>
      <c r="J76" s="312">
        <f t="shared" si="9"/>
        <v>1.1746484374999999</v>
      </c>
      <c r="K76" s="312">
        <f t="shared" si="9"/>
        <v>14.05916015625</v>
      </c>
      <c r="L76" s="312">
        <f t="shared" si="9"/>
        <v>8.1708984375000002E-2</v>
      </c>
      <c r="M76" s="312">
        <f t="shared" si="10"/>
        <v>36.875556640625</v>
      </c>
      <c r="N76" s="3">
        <f t="shared" si="2"/>
        <v>1545.3951464843751</v>
      </c>
      <c r="R76" s="5"/>
    </row>
    <row r="77" spans="1:18" ht="24" customHeight="1">
      <c r="A77" s="310" t="s">
        <v>289</v>
      </c>
      <c r="B77" s="312">
        <f t="shared" si="3"/>
        <v>16.502802734374999</v>
      </c>
      <c r="C77" s="312"/>
      <c r="D77" s="312">
        <f t="shared" si="4"/>
        <v>302.79853515624995</v>
      </c>
      <c r="E77" s="312">
        <f t="shared" si="5"/>
        <v>12.077255859375001</v>
      </c>
      <c r="F77" s="312">
        <f t="shared" si="6"/>
        <v>167.13746093750001</v>
      </c>
      <c r="G77" s="312">
        <f t="shared" si="1"/>
        <v>448.11911132812497</v>
      </c>
      <c r="H77" s="312">
        <f t="shared" si="7"/>
        <v>813.94316406250005</v>
      </c>
      <c r="I77" s="312">
        <f t="shared" si="8"/>
        <v>81.316923828124999</v>
      </c>
      <c r="J77" s="312">
        <f t="shared" si="9"/>
        <v>0.73626953125000005</v>
      </c>
      <c r="K77" s="312">
        <f t="shared" si="9"/>
        <v>62.173291015624997</v>
      </c>
      <c r="L77" s="312">
        <f t="shared" si="9"/>
        <v>6.4414062499999994E-2</v>
      </c>
      <c r="M77" s="312">
        <f t="shared" si="10"/>
        <v>61.036396484375004</v>
      </c>
      <c r="N77" s="3">
        <f t="shared" si="2"/>
        <v>1965.9056249999999</v>
      </c>
      <c r="O77" s="5"/>
      <c r="R77" s="59"/>
    </row>
    <row r="78" spans="1:18">
      <c r="A78" s="9" t="s">
        <v>406</v>
      </c>
      <c r="B78" s="312">
        <f t="shared" si="3"/>
        <v>41.982197265624997</v>
      </c>
      <c r="C78" s="312">
        <f t="shared" si="3"/>
        <v>9.2010803301645563</v>
      </c>
      <c r="D78" s="312">
        <f>(D93+E93+F93)/1024</f>
        <v>487.31976638919474</v>
      </c>
      <c r="E78" s="312">
        <f>G93/1024</f>
        <v>8.6275993815233889</v>
      </c>
      <c r="F78" s="312">
        <f t="shared" si="6"/>
        <v>187.91737431887725</v>
      </c>
      <c r="G78" s="312">
        <f t="shared" si="1"/>
        <v>538.93535439403638</v>
      </c>
      <c r="H78" s="312">
        <f t="shared" si="7"/>
        <v>866.74800395509089</v>
      </c>
      <c r="I78" s="312">
        <f t="shared" si="8"/>
        <v>119.99649580963225</v>
      </c>
      <c r="J78" s="312">
        <f t="shared" si="9"/>
        <v>2.859052655876436</v>
      </c>
      <c r="K78" s="312">
        <f t="shared" si="9"/>
        <v>91.35252567675154</v>
      </c>
      <c r="L78" s="312">
        <f t="shared" si="9"/>
        <v>0.31630323165882113</v>
      </c>
      <c r="M78" s="312">
        <f>S93/1024</f>
        <v>73.955380859374998</v>
      </c>
      <c r="N78" s="3">
        <f t="shared" si="2"/>
        <v>2429.2111342678063</v>
      </c>
      <c r="O78" s="5"/>
      <c r="R78" s="59"/>
    </row>
    <row r="79" spans="1:18" ht="25.5">
      <c r="A79" s="8" t="s">
        <v>126</v>
      </c>
      <c r="B79" s="3">
        <f>SUM(B69:B78)</f>
        <v>68.738124999999997</v>
      </c>
      <c r="C79" s="3">
        <f t="shared" ref="C79:M79" si="11">SUM(C69:C78)</f>
        <v>9.2010803301645563</v>
      </c>
      <c r="D79" s="3">
        <f t="shared" si="11"/>
        <v>2449.7557917798199</v>
      </c>
      <c r="E79" s="3">
        <f t="shared" si="11"/>
        <v>62.439933365898383</v>
      </c>
      <c r="F79" s="3">
        <f t="shared" si="11"/>
        <v>1266.4984192407524</v>
      </c>
      <c r="G79" s="3">
        <f t="shared" si="11"/>
        <v>2497.6974637690364</v>
      </c>
      <c r="H79" s="3">
        <f t="shared" si="11"/>
        <v>2263.3826523925909</v>
      </c>
      <c r="I79" s="3">
        <f t="shared" si="11"/>
        <v>375.75435713775721</v>
      </c>
      <c r="J79" s="3">
        <f t="shared" si="11"/>
        <v>10.556406171501436</v>
      </c>
      <c r="K79" s="3">
        <f t="shared" si="11"/>
        <v>310.56805302050151</v>
      </c>
      <c r="L79" s="3">
        <f t="shared" si="11"/>
        <v>1.5297602629088209</v>
      </c>
      <c r="M79" s="3">
        <f t="shared" si="11"/>
        <v>208.00953125000001</v>
      </c>
      <c r="N79" s="3">
        <f t="shared" si="2"/>
        <v>9524.1315737209316</v>
      </c>
      <c r="O79" s="5"/>
    </row>
    <row r="80" spans="1:18">
      <c r="A80" s="52"/>
      <c r="B80" s="55"/>
      <c r="C80" s="55"/>
      <c r="D80" s="55"/>
      <c r="E80" s="55"/>
      <c r="F80" s="313"/>
      <c r="G80" s="55"/>
      <c r="H80" s="55"/>
      <c r="I80" s="55"/>
      <c r="J80" s="55"/>
      <c r="K80" s="55"/>
      <c r="L80" s="55"/>
      <c r="M80" s="55"/>
      <c r="N80" s="5"/>
    </row>
    <row r="81" spans="1:38" s="107" customFormat="1">
      <c r="A81" s="52"/>
      <c r="B81" s="55"/>
      <c r="C81" s="55"/>
      <c r="D81" s="55"/>
      <c r="E81" s="55"/>
      <c r="F81" s="313"/>
      <c r="G81" s="55"/>
      <c r="H81" s="55"/>
      <c r="I81" s="55"/>
      <c r="J81" s="55"/>
      <c r="K81" s="55"/>
      <c r="L81" s="55"/>
      <c r="M81" s="55"/>
      <c r="N81" s="5"/>
      <c r="O81"/>
      <c r="P81"/>
      <c r="Q81"/>
      <c r="R81"/>
      <c r="S81"/>
      <c r="T81"/>
      <c r="U81"/>
      <c r="V81" s="111"/>
      <c r="W81" s="111"/>
      <c r="X81" s="111"/>
      <c r="Y81" s="111"/>
      <c r="Z81" s="111"/>
      <c r="AA81" s="111"/>
      <c r="AB81" s="111"/>
      <c r="AC81" s="111"/>
      <c r="AD81" s="111"/>
      <c r="AE81" s="111"/>
      <c r="AF81" s="111"/>
      <c r="AG81" s="111"/>
      <c r="AH81" s="111"/>
      <c r="AI81" s="111"/>
      <c r="AJ81" s="111"/>
      <c r="AK81" s="111"/>
      <c r="AL81" s="111"/>
    </row>
    <row r="82" spans="1:38" s="3" customFormat="1" ht="13.5" customHeight="1">
      <c r="A82" t="s">
        <v>88</v>
      </c>
      <c r="B82"/>
      <c r="C82"/>
      <c r="D82"/>
      <c r="E82"/>
      <c r="F82"/>
      <c r="G82"/>
      <c r="H82"/>
      <c r="I82"/>
      <c r="J82"/>
      <c r="K82"/>
      <c r="L82"/>
      <c r="M82"/>
      <c r="N82"/>
      <c r="O82"/>
      <c r="P82"/>
      <c r="Q82"/>
      <c r="R82"/>
      <c r="S82"/>
      <c r="T82"/>
      <c r="U82"/>
      <c r="V82" s="55"/>
      <c r="W82" s="55"/>
      <c r="X82" s="55"/>
      <c r="Y82" s="55"/>
      <c r="Z82" s="55"/>
      <c r="AA82" s="55"/>
      <c r="AB82" s="55"/>
      <c r="AC82" s="55"/>
      <c r="AD82" s="55"/>
      <c r="AE82" s="55"/>
      <c r="AF82" s="55"/>
      <c r="AG82" s="55"/>
      <c r="AH82" s="55"/>
      <c r="AI82" s="55"/>
      <c r="AJ82" s="55"/>
      <c r="AK82" s="55"/>
      <c r="AL82" s="55"/>
    </row>
    <row r="83" spans="1:38" s="3" customFormat="1" ht="13.5" customHeight="1">
      <c r="A83" s="107" t="s">
        <v>107</v>
      </c>
      <c r="B83" s="108" t="s">
        <v>101</v>
      </c>
      <c r="C83" s="108" t="s">
        <v>323</v>
      </c>
      <c r="D83" s="108" t="s">
        <v>125</v>
      </c>
      <c r="E83" s="108" t="s">
        <v>238</v>
      </c>
      <c r="F83" s="108" t="s">
        <v>171</v>
      </c>
      <c r="G83" s="108" t="s">
        <v>184</v>
      </c>
      <c r="H83" s="108" t="s">
        <v>146</v>
      </c>
      <c r="I83" s="108" t="s">
        <v>121</v>
      </c>
      <c r="J83" s="108" t="s">
        <v>219</v>
      </c>
      <c r="K83" s="268" t="s">
        <v>380</v>
      </c>
      <c r="L83" s="24" t="s">
        <v>291</v>
      </c>
      <c r="M83" s="25" t="s">
        <v>407</v>
      </c>
      <c r="N83" s="108" t="s">
        <v>149</v>
      </c>
      <c r="O83" s="108" t="s">
        <v>239</v>
      </c>
      <c r="P83" s="108" t="s">
        <v>155</v>
      </c>
      <c r="Q83" s="108" t="s">
        <v>220</v>
      </c>
      <c r="R83" s="108" t="s">
        <v>156</v>
      </c>
      <c r="S83" s="311" t="s">
        <v>24</v>
      </c>
      <c r="T83" s="108" t="s">
        <v>255</v>
      </c>
      <c r="U83" s="55"/>
      <c r="V83" s="55"/>
      <c r="W83" s="55"/>
      <c r="X83" s="55"/>
      <c r="Y83" s="55"/>
      <c r="Z83" s="55"/>
      <c r="AA83" s="55"/>
      <c r="AB83" s="55"/>
      <c r="AC83" s="55"/>
      <c r="AD83" s="55"/>
      <c r="AE83" s="55"/>
      <c r="AF83" s="55"/>
      <c r="AG83" s="55"/>
      <c r="AH83" s="55"/>
      <c r="AI83" s="55"/>
      <c r="AJ83" s="55"/>
      <c r="AK83" s="55"/>
    </row>
    <row r="84" spans="1:38" s="3" customFormat="1" ht="13.5" customHeight="1">
      <c r="A84" s="3" t="s">
        <v>324</v>
      </c>
      <c r="B84" s="3">
        <v>5.42</v>
      </c>
      <c r="D84" s="3">
        <v>0</v>
      </c>
      <c r="E84" s="3">
        <v>11781.15</v>
      </c>
      <c r="F84" s="3">
        <v>9712.4599999999991</v>
      </c>
      <c r="G84" s="3">
        <v>647.12</v>
      </c>
      <c r="H84" s="3">
        <v>6468.82</v>
      </c>
      <c r="I84" s="3">
        <v>0.06</v>
      </c>
      <c r="J84" s="3">
        <v>7582.49</v>
      </c>
      <c r="K84" s="3">
        <v>0</v>
      </c>
      <c r="L84" s="3">
        <v>1319.74</v>
      </c>
      <c r="M84" s="3">
        <v>0</v>
      </c>
      <c r="N84" s="3">
        <v>106.34</v>
      </c>
      <c r="O84" s="3">
        <v>135.31</v>
      </c>
      <c r="P84" s="3">
        <v>10.71</v>
      </c>
      <c r="Q84" s="3">
        <v>1897.55</v>
      </c>
      <c r="R84" s="3">
        <v>81.94</v>
      </c>
      <c r="T84" s="3">
        <f t="shared" ref="T84:T94" si="12">SUM(B84:S84)</f>
        <v>39749.109999999993</v>
      </c>
      <c r="U84" s="55"/>
      <c r="V84" s="55"/>
      <c r="W84" s="55"/>
      <c r="X84" s="55"/>
      <c r="Y84" s="55"/>
      <c r="Z84" s="55"/>
      <c r="AA84" s="55"/>
      <c r="AB84" s="55"/>
      <c r="AC84" s="55"/>
      <c r="AD84" s="55"/>
      <c r="AE84" s="55"/>
      <c r="AF84" s="55"/>
      <c r="AG84" s="55"/>
      <c r="AH84" s="55"/>
      <c r="AI84" s="55"/>
      <c r="AJ84" s="55"/>
      <c r="AK84" s="55"/>
    </row>
    <row r="85" spans="1:38" s="3" customFormat="1" ht="13.5" customHeight="1">
      <c r="A85" s="3" t="s">
        <v>325</v>
      </c>
      <c r="B85" s="3">
        <v>138.93</v>
      </c>
      <c r="D85" s="3">
        <v>0</v>
      </c>
      <c r="E85" s="3">
        <v>37562.67</v>
      </c>
      <c r="F85" s="3">
        <v>8898.2099999999991</v>
      </c>
      <c r="G85" s="3">
        <v>1024.4000000000001</v>
      </c>
      <c r="H85" s="3">
        <v>31111.15</v>
      </c>
      <c r="I85" s="3">
        <v>0</v>
      </c>
      <c r="J85" s="3">
        <v>24331.85</v>
      </c>
      <c r="K85" s="3">
        <v>0</v>
      </c>
      <c r="L85" s="3">
        <v>1999.94</v>
      </c>
      <c r="M85" s="3">
        <v>0</v>
      </c>
      <c r="N85" s="3">
        <v>247.49</v>
      </c>
      <c r="O85" s="3">
        <v>162.25</v>
      </c>
      <c r="P85" s="3">
        <v>21.35</v>
      </c>
      <c r="Q85" s="3">
        <v>2794.77</v>
      </c>
      <c r="R85" s="3">
        <v>120.36</v>
      </c>
      <c r="T85" s="3">
        <f t="shared" si="12"/>
        <v>108413.37000000001</v>
      </c>
      <c r="U85" s="55"/>
      <c r="V85" s="55"/>
      <c r="W85" s="55"/>
      <c r="X85" s="55"/>
      <c r="Y85" s="55"/>
      <c r="Z85" s="55"/>
      <c r="AA85" s="55"/>
      <c r="AB85" s="55"/>
      <c r="AC85" s="55"/>
      <c r="AD85" s="55"/>
      <c r="AE85" s="55"/>
      <c r="AF85" s="55"/>
      <c r="AG85" s="55"/>
      <c r="AH85" s="55"/>
      <c r="AI85" s="55"/>
      <c r="AJ85" s="55"/>
      <c r="AK85" s="55"/>
    </row>
    <row r="86" spans="1:38" s="3" customFormat="1" ht="13.5" customHeight="1">
      <c r="A86" s="3" t="s">
        <v>326</v>
      </c>
      <c r="B86" s="3">
        <v>49.26</v>
      </c>
      <c r="D86" s="3">
        <v>0</v>
      </c>
      <c r="E86" s="3">
        <v>77417.490000000005</v>
      </c>
      <c r="F86" s="3">
        <v>7546.54</v>
      </c>
      <c r="G86" s="3">
        <v>1276.19</v>
      </c>
      <c r="H86" s="3">
        <v>56951.92</v>
      </c>
      <c r="I86" s="3">
        <v>7082.64</v>
      </c>
      <c r="J86" s="3">
        <v>173069.86</v>
      </c>
      <c r="K86" s="3">
        <v>0</v>
      </c>
      <c r="L86" s="3">
        <v>2357.1799999999998</v>
      </c>
      <c r="M86" s="3">
        <v>0</v>
      </c>
      <c r="N86" s="3">
        <v>1154.17</v>
      </c>
      <c r="O86" s="3">
        <v>236.63</v>
      </c>
      <c r="P86" s="3">
        <v>478.34</v>
      </c>
      <c r="Q86" s="3">
        <v>5038.57</v>
      </c>
      <c r="R86" s="3">
        <v>173.71</v>
      </c>
      <c r="T86" s="3">
        <f t="shared" si="12"/>
        <v>332832.50000000006</v>
      </c>
      <c r="U86" s="55"/>
      <c r="V86" s="55"/>
      <c r="W86" s="55"/>
      <c r="X86" s="55"/>
      <c r="Y86" s="55"/>
      <c r="Z86" s="55"/>
      <c r="AA86" s="55"/>
      <c r="AB86" s="55"/>
      <c r="AC86" s="55"/>
      <c r="AD86" s="55"/>
      <c r="AE86" s="55"/>
      <c r="AF86" s="55"/>
      <c r="AG86" s="55"/>
      <c r="AH86" s="55"/>
      <c r="AI86" s="55"/>
      <c r="AJ86" s="55"/>
      <c r="AK86" s="55"/>
    </row>
    <row r="87" spans="1:38" s="3" customFormat="1" ht="13.5" customHeight="1">
      <c r="A87" s="3" t="s">
        <v>327</v>
      </c>
      <c r="B87" s="3">
        <v>1392.26</v>
      </c>
      <c r="D87" s="3">
        <v>0</v>
      </c>
      <c r="E87" s="3">
        <v>154749.39000000001</v>
      </c>
      <c r="F87" s="3">
        <v>34706.370000000003</v>
      </c>
      <c r="G87" s="3">
        <v>6642.36</v>
      </c>
      <c r="H87" s="3">
        <v>93618.240000000005</v>
      </c>
      <c r="I87" s="3">
        <v>16868.28</v>
      </c>
      <c r="J87" s="3">
        <v>108357.54</v>
      </c>
      <c r="K87" s="3">
        <v>0</v>
      </c>
      <c r="L87" s="3">
        <v>4727.8</v>
      </c>
      <c r="M87" s="3">
        <v>0</v>
      </c>
      <c r="N87" s="3">
        <v>3590</v>
      </c>
      <c r="O87" s="3">
        <v>709</v>
      </c>
      <c r="P87" s="3">
        <v>1241.75</v>
      </c>
      <c r="Q87" s="3">
        <v>28751.19</v>
      </c>
      <c r="R87" s="3">
        <v>225.3</v>
      </c>
      <c r="T87" s="3">
        <f t="shared" si="12"/>
        <v>455579.48</v>
      </c>
      <c r="U87" s="55"/>
      <c r="V87" s="55"/>
      <c r="W87" s="55"/>
      <c r="X87" s="55"/>
      <c r="Y87" s="55"/>
      <c r="Z87" s="55"/>
      <c r="AA87" s="55"/>
      <c r="AB87" s="55"/>
      <c r="AC87" s="55"/>
      <c r="AD87" s="55"/>
      <c r="AE87" s="55"/>
      <c r="AF87" s="55"/>
      <c r="AG87" s="55"/>
      <c r="AH87" s="55"/>
      <c r="AI87" s="55"/>
      <c r="AJ87" s="55"/>
      <c r="AK87" s="55"/>
    </row>
    <row r="88" spans="1:38" s="3" customFormat="1" ht="13.5" customHeight="1">
      <c r="A88" s="3" t="s">
        <v>328</v>
      </c>
      <c r="B88" s="3">
        <v>2407.21</v>
      </c>
      <c r="D88" s="3">
        <v>0</v>
      </c>
      <c r="E88" s="3">
        <v>241942.1</v>
      </c>
      <c r="F88" s="3">
        <v>42859.33</v>
      </c>
      <c r="G88" s="3">
        <v>7884.78</v>
      </c>
      <c r="H88" s="3">
        <v>124002.27</v>
      </c>
      <c r="I88" s="3">
        <v>26531.87</v>
      </c>
      <c r="J88" s="3">
        <v>213603.20000000001</v>
      </c>
      <c r="K88" s="3">
        <v>0</v>
      </c>
      <c r="L88" s="3">
        <v>1249.83</v>
      </c>
      <c r="M88" s="3">
        <v>0</v>
      </c>
      <c r="N88" s="3">
        <v>16002.1</v>
      </c>
      <c r="O88" s="3">
        <v>293.10000000000002</v>
      </c>
      <c r="P88" s="3">
        <v>1258.76</v>
      </c>
      <c r="Q88" s="3">
        <v>38385.199999999997</v>
      </c>
      <c r="R88" s="3">
        <v>159.52000000000001</v>
      </c>
      <c r="S88" s="3">
        <v>2965.3515625</v>
      </c>
      <c r="T88" s="3">
        <f t="shared" si="12"/>
        <v>719544.6215624999</v>
      </c>
      <c r="U88" s="55"/>
      <c r="V88" s="55"/>
      <c r="W88" s="55"/>
      <c r="X88" s="55"/>
      <c r="Y88" s="55"/>
      <c r="Z88" s="55"/>
      <c r="AA88" s="55"/>
      <c r="AB88" s="55"/>
      <c r="AC88" s="55"/>
      <c r="AD88" s="55"/>
      <c r="AE88" s="55"/>
      <c r="AF88" s="55"/>
      <c r="AG88" s="55"/>
      <c r="AH88" s="55"/>
      <c r="AI88" s="55"/>
      <c r="AJ88" s="55"/>
      <c r="AK88" s="55"/>
    </row>
    <row r="89" spans="1:38" s="3" customFormat="1" ht="13.5" customHeight="1">
      <c r="A89" s="3" t="s">
        <v>253</v>
      </c>
      <c r="B89" s="3">
        <v>2369.8000000000002</v>
      </c>
      <c r="D89" s="3">
        <v>0</v>
      </c>
      <c r="E89" s="3">
        <v>307616.55</v>
      </c>
      <c r="F89" s="3">
        <v>62273.75</v>
      </c>
      <c r="G89" s="3">
        <v>7738.11</v>
      </c>
      <c r="H89" s="3">
        <v>108923.66</v>
      </c>
      <c r="I89" s="3">
        <v>21501.53</v>
      </c>
      <c r="J89" s="3">
        <v>229654.86</v>
      </c>
      <c r="K89" s="3">
        <v>0</v>
      </c>
      <c r="L89" s="3">
        <v>0</v>
      </c>
      <c r="M89" s="3">
        <v>0</v>
      </c>
      <c r="N89" s="3">
        <v>27318.7</v>
      </c>
      <c r="O89" s="3">
        <v>437.26</v>
      </c>
      <c r="P89" s="3">
        <v>1943.5</v>
      </c>
      <c r="Q89" s="3">
        <v>32125.26</v>
      </c>
      <c r="R89" s="3">
        <v>171.87</v>
      </c>
      <c r="S89" s="3">
        <v>8900.791015625</v>
      </c>
      <c r="T89" s="3">
        <f t="shared" si="12"/>
        <v>810975.64101562498</v>
      </c>
      <c r="U89" s="55"/>
      <c r="V89" s="55"/>
      <c r="W89" s="55"/>
      <c r="X89" s="55"/>
      <c r="Y89" s="55"/>
      <c r="Z89" s="55"/>
      <c r="AA89" s="55"/>
      <c r="AB89" s="55"/>
      <c r="AC89" s="55"/>
      <c r="AD89" s="55"/>
      <c r="AE89" s="55"/>
      <c r="AF89" s="55"/>
      <c r="AG89" s="55"/>
      <c r="AH89" s="55"/>
      <c r="AI89" s="55"/>
      <c r="AJ89" s="55"/>
      <c r="AK89" s="55"/>
    </row>
    <row r="90" spans="1:38" s="3" customFormat="1" ht="13.5" customHeight="1">
      <c r="A90" s="3" t="s">
        <v>287</v>
      </c>
      <c r="B90" s="3">
        <v>1926.35</v>
      </c>
      <c r="D90" s="3">
        <v>0</v>
      </c>
      <c r="E90" s="3">
        <v>440519.04</v>
      </c>
      <c r="F90" s="3">
        <v>64610.66</v>
      </c>
      <c r="G90" s="3">
        <v>9322.6299999999992</v>
      </c>
      <c r="H90" s="3">
        <v>163275.13</v>
      </c>
      <c r="I90" s="3">
        <v>46337.47</v>
      </c>
      <c r="J90" s="3">
        <v>336892.09</v>
      </c>
      <c r="K90" s="3">
        <v>0</v>
      </c>
      <c r="L90" s="3">
        <v>0</v>
      </c>
      <c r="M90" s="3">
        <v>18922.59</v>
      </c>
      <c r="N90" s="3">
        <v>55466.68</v>
      </c>
      <c r="O90" s="3">
        <v>1562.43</v>
      </c>
      <c r="P90" s="3">
        <v>970.9</v>
      </c>
      <c r="Q90" s="3">
        <v>37422.129999999997</v>
      </c>
      <c r="R90" s="3">
        <v>160.25</v>
      </c>
      <c r="S90" s="3">
        <v>24276.0546875</v>
      </c>
      <c r="T90" s="3">
        <f t="shared" si="12"/>
        <v>1201664.4046874996</v>
      </c>
      <c r="U90" s="55"/>
      <c r="V90" s="55"/>
      <c r="W90" s="55"/>
      <c r="X90" s="55"/>
      <c r="Y90" s="55"/>
      <c r="Z90" s="55"/>
      <c r="AA90" s="55"/>
      <c r="AB90" s="55"/>
      <c r="AC90" s="55"/>
      <c r="AD90" s="55"/>
      <c r="AE90" s="55"/>
      <c r="AF90" s="55"/>
      <c r="AG90" s="55"/>
      <c r="AH90" s="55"/>
      <c r="AI90" s="55"/>
      <c r="AJ90" s="55"/>
      <c r="AK90" s="55"/>
    </row>
    <row r="91" spans="1:38" s="3" customFormat="1">
      <c r="A91" s="3" t="s">
        <v>288</v>
      </c>
      <c r="B91" s="3">
        <v>2209.9699999999998</v>
      </c>
      <c r="D91" s="3">
        <v>10070.84</v>
      </c>
      <c r="E91" s="3">
        <v>128370.94</v>
      </c>
      <c r="F91" s="3">
        <v>58831.3</v>
      </c>
      <c r="G91" s="3">
        <v>8201.1299999999992</v>
      </c>
      <c r="H91" s="3">
        <v>166504.39000000001</v>
      </c>
      <c r="I91" s="3">
        <v>64140.800000000003</v>
      </c>
      <c r="J91" s="3">
        <v>441752.05</v>
      </c>
      <c r="K91" s="3">
        <v>0</v>
      </c>
      <c r="L91" s="3">
        <v>0</v>
      </c>
      <c r="M91" s="3">
        <v>577753.49</v>
      </c>
      <c r="N91" s="3">
        <v>68255.14</v>
      </c>
      <c r="O91" s="3">
        <v>2950.92</v>
      </c>
      <c r="P91" s="3">
        <v>1202.8399999999999</v>
      </c>
      <c r="Q91" s="3">
        <v>14396.58</v>
      </c>
      <c r="R91" s="3">
        <v>83.67</v>
      </c>
      <c r="S91" s="3">
        <v>36875.556640625</v>
      </c>
      <c r="T91" s="3">
        <f t="shared" si="12"/>
        <v>1581599.6166406248</v>
      </c>
      <c r="U91" s="55"/>
      <c r="V91" s="55"/>
      <c r="W91" s="55"/>
      <c r="X91" s="55"/>
      <c r="Y91" s="55"/>
      <c r="Z91" s="55"/>
      <c r="AA91" s="55"/>
      <c r="AB91" s="55"/>
      <c r="AC91" s="55"/>
      <c r="AD91" s="55"/>
      <c r="AE91" s="55"/>
      <c r="AF91" s="55"/>
      <c r="AG91" s="55"/>
      <c r="AH91" s="55"/>
      <c r="AI91" s="55"/>
      <c r="AJ91" s="55"/>
      <c r="AK91" s="55"/>
    </row>
    <row r="92" spans="1:38">
      <c r="A92" s="3" t="s">
        <v>289</v>
      </c>
      <c r="B92" s="3">
        <v>16898.87</v>
      </c>
      <c r="C92" s="3"/>
      <c r="D92" s="3">
        <v>285242.28999999998</v>
      </c>
      <c r="E92" s="3">
        <v>10030.66</v>
      </c>
      <c r="F92" s="3">
        <v>14792.75</v>
      </c>
      <c r="G92" s="3">
        <v>12367.11</v>
      </c>
      <c r="H92" s="3">
        <v>103515.98</v>
      </c>
      <c r="I92" s="3">
        <v>67632.78</v>
      </c>
      <c r="J92" s="3">
        <v>458873.97</v>
      </c>
      <c r="K92" s="3">
        <v>0</v>
      </c>
      <c r="L92" s="3">
        <v>0</v>
      </c>
      <c r="M92" s="3">
        <v>833477.8</v>
      </c>
      <c r="N92" s="3">
        <v>78733.53</v>
      </c>
      <c r="O92" s="3">
        <v>4535</v>
      </c>
      <c r="P92" s="3">
        <v>753.94</v>
      </c>
      <c r="Q92" s="3">
        <v>63665.45</v>
      </c>
      <c r="R92" s="3">
        <v>65.959999999999994</v>
      </c>
      <c r="S92" s="3">
        <v>61036.396484375007</v>
      </c>
      <c r="T92" s="3">
        <f t="shared" si="12"/>
        <v>2011622.4864843749</v>
      </c>
      <c r="U92" s="14"/>
      <c r="V92" s="14"/>
      <c r="W92" s="14"/>
      <c r="X92" s="14"/>
      <c r="Y92" s="14"/>
      <c r="Z92" s="14"/>
      <c r="AA92" s="14"/>
      <c r="AB92" s="14"/>
      <c r="AC92" s="14"/>
      <c r="AD92" s="14"/>
      <c r="AE92" s="14"/>
      <c r="AF92" s="14"/>
      <c r="AG92" s="14"/>
      <c r="AH92" s="14"/>
      <c r="AI92" s="14"/>
      <c r="AJ92" s="14"/>
      <c r="AK92" s="14"/>
    </row>
    <row r="93" spans="1:38">
      <c r="A93" s="3" t="s">
        <v>406</v>
      </c>
      <c r="B93" s="3">
        <v>42989.77</v>
      </c>
      <c r="C93" s="3">
        <v>9421.9062580885056</v>
      </c>
      <c r="D93" s="3">
        <v>499015.44078253541</v>
      </c>
      <c r="E93" s="3">
        <v>0</v>
      </c>
      <c r="F93" s="3">
        <v>0</v>
      </c>
      <c r="G93" s="3">
        <v>8834.6617666799502</v>
      </c>
      <c r="H93" s="3">
        <v>88017.605987849514</v>
      </c>
      <c r="I93" s="3">
        <v>104409.7853146808</v>
      </c>
      <c r="J93" s="3">
        <v>551575.30902038363</v>
      </c>
      <c r="K93" s="3">
        <v>294.49387910962093</v>
      </c>
      <c r="L93" s="3">
        <v>0</v>
      </c>
      <c r="M93" s="3">
        <v>887549.95605001308</v>
      </c>
      <c r="N93" s="3">
        <v>117409.10984277978</v>
      </c>
      <c r="O93" s="3">
        <v>5467.301866283633</v>
      </c>
      <c r="P93" s="3">
        <v>2927.6699196174704</v>
      </c>
      <c r="Q93" s="3">
        <v>93544.986292993577</v>
      </c>
      <c r="R93" s="3">
        <v>323.89450921863283</v>
      </c>
      <c r="S93" s="3">
        <v>75730.31</v>
      </c>
      <c r="T93" s="3">
        <f t="shared" si="12"/>
        <v>2487512.2014902337</v>
      </c>
      <c r="U93" s="14"/>
      <c r="V93" s="14"/>
      <c r="W93" s="14"/>
      <c r="X93" s="14"/>
      <c r="Y93" s="14"/>
      <c r="Z93" s="14"/>
      <c r="AA93" s="14"/>
      <c r="AB93" s="14"/>
      <c r="AC93" s="14"/>
      <c r="AD93" s="14"/>
      <c r="AE93" s="14"/>
      <c r="AF93" s="14"/>
      <c r="AG93" s="14"/>
      <c r="AH93" s="14"/>
      <c r="AI93" s="14"/>
      <c r="AJ93" s="14"/>
      <c r="AK93" s="14"/>
    </row>
    <row r="94" spans="1:38" ht="25.5">
      <c r="A94" s="107" t="s">
        <v>107</v>
      </c>
      <c r="B94" s="3">
        <f>SUM(B84:B93)</f>
        <v>70387.839999999997</v>
      </c>
      <c r="C94" s="3">
        <f t="shared" ref="C94:S94" si="13">SUM(C84:C93)</f>
        <v>9421.9062580885056</v>
      </c>
      <c r="D94" s="3">
        <f t="shared" si="13"/>
        <v>794328.57078253548</v>
      </c>
      <c r="E94" s="3">
        <f t="shared" si="13"/>
        <v>1409989.99</v>
      </c>
      <c r="F94" s="3">
        <f t="shared" si="13"/>
        <v>304231.37</v>
      </c>
      <c r="G94" s="3">
        <f t="shared" si="13"/>
        <v>63938.491766679945</v>
      </c>
      <c r="H94" s="3">
        <f t="shared" si="13"/>
        <v>942389.16598784958</v>
      </c>
      <c r="I94" s="3">
        <f>SUM(I84:I93)</f>
        <v>354505.21531468083</v>
      </c>
      <c r="J94" s="3">
        <f>SUM(J84:J93)</f>
        <v>2545693.2190203834</v>
      </c>
      <c r="K94" s="3">
        <f>SUM(K84:K93)</f>
        <v>294.49387910962093</v>
      </c>
      <c r="L94" s="3">
        <f t="shared" si="13"/>
        <v>11654.49</v>
      </c>
      <c r="M94" s="3">
        <f t="shared" si="13"/>
        <v>2317703.8360500131</v>
      </c>
      <c r="N94" s="3">
        <f t="shared" si="13"/>
        <v>368283.25984277978</v>
      </c>
      <c r="O94" s="3">
        <f t="shared" si="13"/>
        <v>16489.201866283634</v>
      </c>
      <c r="P94" s="3">
        <f t="shared" si="13"/>
        <v>10809.759919617471</v>
      </c>
      <c r="Q94" s="3">
        <f t="shared" si="13"/>
        <v>318021.68629299355</v>
      </c>
      <c r="R94" s="3">
        <f t="shared" si="13"/>
        <v>1566.4745092186326</v>
      </c>
      <c r="S94" s="3">
        <f t="shared" si="13"/>
        <v>209784.460390625</v>
      </c>
      <c r="T94" s="3">
        <f t="shared" si="12"/>
        <v>9749493.4318808597</v>
      </c>
      <c r="U94" s="14"/>
      <c r="V94" s="14"/>
      <c r="W94" s="14"/>
      <c r="X94" s="14"/>
      <c r="Y94" s="14"/>
      <c r="Z94" s="14"/>
      <c r="AA94" s="14"/>
      <c r="AB94" s="14"/>
      <c r="AC94" s="14"/>
      <c r="AD94" s="14"/>
      <c r="AE94" s="14"/>
      <c r="AF94" s="14"/>
      <c r="AG94" s="14"/>
      <c r="AH94" s="14"/>
      <c r="AI94" s="14"/>
      <c r="AJ94" s="14"/>
      <c r="AK94" s="14"/>
    </row>
    <row r="95" spans="1:38">
      <c r="A95" s="14"/>
      <c r="B95" s="14"/>
      <c r="C95" s="291"/>
      <c r="D95" s="14"/>
      <c r="E95" s="14"/>
      <c r="F95" s="14"/>
      <c r="G95" s="14"/>
      <c r="H95" s="14"/>
      <c r="I95" s="14"/>
      <c r="J95" s="14"/>
      <c r="K95" s="14"/>
      <c r="L95" s="14"/>
      <c r="M95" s="14"/>
      <c r="N95" s="14"/>
      <c r="O95" s="14"/>
      <c r="P95" s="14"/>
      <c r="Q95" s="14"/>
      <c r="R95" s="14"/>
      <c r="S95" s="14"/>
      <c r="T95" s="14"/>
      <c r="U95" s="14"/>
    </row>
    <row r="96" spans="1:38">
      <c r="R96" s="110"/>
      <c r="S96" s="14"/>
      <c r="T96" s="14"/>
      <c r="U96" s="14"/>
    </row>
    <row r="97" spans="18:21">
      <c r="R97" s="110"/>
      <c r="S97" s="14"/>
      <c r="T97" s="14"/>
      <c r="U97" s="14"/>
    </row>
  </sheetData>
  <mergeCells count="14">
    <mergeCell ref="D21:H21"/>
    <mergeCell ref="A1:P1"/>
    <mergeCell ref="D18:H18"/>
    <mergeCell ref="D19:H19"/>
    <mergeCell ref="D7:H7"/>
    <mergeCell ref="D20:H20"/>
    <mergeCell ref="D8:H8"/>
    <mergeCell ref="D9:H9"/>
    <mergeCell ref="D10:H10"/>
    <mergeCell ref="D11:H11"/>
    <mergeCell ref="D12:H12"/>
    <mergeCell ref="D13:H13"/>
    <mergeCell ref="D14:H14"/>
    <mergeCell ref="D15:H15"/>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2009</oddFooter>
  </headerFooter>
  <rowBreaks count="1" manualBreakCount="1">
    <brk id="47" max="16383" man="1"/>
  </rowBreaks>
  <drawing r:id="rId2"/>
</worksheet>
</file>

<file path=xl/worksheets/sheet21.xml><?xml version="1.0" encoding="utf-8"?>
<worksheet xmlns="http://schemas.openxmlformats.org/spreadsheetml/2006/main" xmlns:r="http://schemas.openxmlformats.org/officeDocument/2006/relationships">
  <sheetPr codeName="Sheet20"/>
  <dimension ref="A1:H109"/>
  <sheetViews>
    <sheetView workbookViewId="0">
      <selection activeCell="A41" sqref="A1:E1048576"/>
    </sheetView>
  </sheetViews>
  <sheetFormatPr defaultColWidth="10.85546875" defaultRowHeight="12.75"/>
  <cols>
    <col min="1" max="1" width="7.7109375" style="154" customWidth="1"/>
    <col min="2" max="2" width="18.85546875" style="154" customWidth="1"/>
    <col min="3" max="3" width="71.5703125" style="154" customWidth="1"/>
    <col min="4" max="4" width="9.85546875" style="6" customWidth="1"/>
    <col min="5" max="5" width="9.85546875" style="151" customWidth="1"/>
    <col min="6" max="6" width="4" style="151" customWidth="1"/>
    <col min="7" max="7" width="12.85546875" style="154" customWidth="1"/>
    <col min="8" max="8" width="18" style="154" customWidth="1"/>
    <col min="9" max="10" width="9.85546875" style="151" customWidth="1"/>
    <col min="11" max="16384" width="10.85546875" style="151"/>
  </cols>
  <sheetData>
    <row r="1" spans="1:8" ht="15">
      <c r="A1" s="533" t="s">
        <v>410</v>
      </c>
      <c r="B1" s="533"/>
      <c r="C1" s="533"/>
      <c r="D1" s="533"/>
      <c r="E1" s="533"/>
    </row>
    <row r="2" spans="1:8">
      <c r="A2" s="277"/>
      <c r="B2" s="43" t="s">
        <v>411</v>
      </c>
      <c r="C2" s="43" t="s">
        <v>335</v>
      </c>
      <c r="D2" s="277" t="s">
        <v>412</v>
      </c>
      <c r="E2" s="314" t="s">
        <v>413</v>
      </c>
    </row>
    <row r="3" spans="1:8">
      <c r="A3" s="277">
        <v>1</v>
      </c>
      <c r="B3" s="300" t="s">
        <v>58</v>
      </c>
      <c r="C3" s="315" t="s">
        <v>358</v>
      </c>
      <c r="D3" s="3">
        <v>93034.89</v>
      </c>
      <c r="E3" s="70">
        <v>483920</v>
      </c>
      <c r="G3" s="151"/>
      <c r="H3" s="151"/>
    </row>
    <row r="4" spans="1:8">
      <c r="A4" s="277">
        <v>2</v>
      </c>
      <c r="B4" s="300" t="s">
        <v>8</v>
      </c>
      <c r="C4" s="315" t="s">
        <v>355</v>
      </c>
      <c r="D4" s="3">
        <v>84600.44</v>
      </c>
      <c r="E4" s="70">
        <v>1094519</v>
      </c>
      <c r="G4" s="151"/>
      <c r="H4" s="151"/>
    </row>
    <row r="5" spans="1:8">
      <c r="A5" s="277">
        <v>3</v>
      </c>
      <c r="B5" s="300" t="s">
        <v>11</v>
      </c>
      <c r="C5" s="315" t="s">
        <v>359</v>
      </c>
      <c r="D5" s="3">
        <v>79064.38</v>
      </c>
      <c r="E5" s="70">
        <v>495140</v>
      </c>
      <c r="G5" s="151"/>
      <c r="H5" s="151"/>
    </row>
    <row r="6" spans="1:8">
      <c r="A6" s="278">
        <v>4</v>
      </c>
      <c r="B6" s="300" t="s">
        <v>16</v>
      </c>
      <c r="C6" s="315" t="s">
        <v>347</v>
      </c>
      <c r="D6" s="3">
        <v>62641.21</v>
      </c>
      <c r="E6" s="70">
        <v>510833</v>
      </c>
      <c r="G6" s="151"/>
      <c r="H6" s="151"/>
    </row>
    <row r="7" spans="1:8">
      <c r="A7" s="278">
        <v>5</v>
      </c>
      <c r="B7" s="300" t="s">
        <v>57</v>
      </c>
      <c r="C7" s="315" t="s">
        <v>348</v>
      </c>
      <c r="D7" s="3">
        <v>51678.06</v>
      </c>
      <c r="E7" s="70">
        <v>810148</v>
      </c>
      <c r="G7" s="151"/>
      <c r="H7" s="151"/>
    </row>
    <row r="8" spans="1:8">
      <c r="A8" s="278">
        <v>6</v>
      </c>
      <c r="B8" s="300" t="s">
        <v>13</v>
      </c>
      <c r="C8" s="315" t="s">
        <v>359</v>
      </c>
      <c r="D8" s="3">
        <v>46233.52</v>
      </c>
      <c r="E8" s="70">
        <v>292049</v>
      </c>
      <c r="G8" s="151"/>
      <c r="H8" s="151"/>
    </row>
    <row r="9" spans="1:8">
      <c r="A9" s="278">
        <v>7</v>
      </c>
      <c r="B9" s="300" t="s">
        <v>12</v>
      </c>
      <c r="C9" s="315" t="s">
        <v>360</v>
      </c>
      <c r="D9" s="3">
        <v>45930.94</v>
      </c>
      <c r="E9" s="70">
        <v>755558</v>
      </c>
      <c r="G9" s="151"/>
      <c r="H9" s="151"/>
    </row>
    <row r="10" spans="1:8">
      <c r="A10" s="278">
        <v>8</v>
      </c>
      <c r="B10" s="300" t="s">
        <v>17</v>
      </c>
      <c r="C10" s="315" t="s">
        <v>331</v>
      </c>
      <c r="D10" s="3">
        <v>45624.18</v>
      </c>
      <c r="E10" s="70">
        <v>1729248</v>
      </c>
      <c r="G10" s="151"/>
      <c r="H10" s="151"/>
    </row>
    <row r="11" spans="1:8">
      <c r="A11" s="278">
        <v>9</v>
      </c>
      <c r="B11" s="300" t="s">
        <v>18</v>
      </c>
      <c r="C11" s="157" t="s">
        <v>414</v>
      </c>
      <c r="D11" s="3">
        <v>45578.47</v>
      </c>
      <c r="E11" s="70">
        <v>5414685</v>
      </c>
      <c r="G11" s="151"/>
      <c r="H11" s="151"/>
    </row>
    <row r="12" spans="1:8">
      <c r="A12" s="278">
        <v>10</v>
      </c>
      <c r="B12" s="300" t="s">
        <v>19</v>
      </c>
      <c r="C12" s="157" t="s">
        <v>349</v>
      </c>
      <c r="D12" s="3">
        <v>43639.45</v>
      </c>
      <c r="E12" s="70">
        <v>519463</v>
      </c>
      <c r="G12" s="151"/>
      <c r="H12" s="151"/>
    </row>
    <row r="14" spans="1:8" ht="15">
      <c r="A14" s="533" t="s">
        <v>346</v>
      </c>
      <c r="B14" s="533"/>
      <c r="C14" s="533"/>
      <c r="D14" s="533"/>
      <c r="E14" s="533"/>
      <c r="G14" s="151"/>
      <c r="H14" s="151"/>
    </row>
    <row r="15" spans="1:8" ht="12" customHeight="1">
      <c r="A15" s="277"/>
      <c r="B15" s="43" t="s">
        <v>411</v>
      </c>
      <c r="C15" s="43" t="s">
        <v>335</v>
      </c>
      <c r="D15" s="277" t="s">
        <v>412</v>
      </c>
      <c r="E15" s="314" t="s">
        <v>413</v>
      </c>
      <c r="G15" s="151"/>
      <c r="H15" s="151"/>
    </row>
    <row r="16" spans="1:8" ht="12" customHeight="1">
      <c r="A16" s="277">
        <v>1</v>
      </c>
      <c r="B16" s="300" t="s">
        <v>8</v>
      </c>
      <c r="C16" s="316" t="s">
        <v>355</v>
      </c>
      <c r="D16" s="312">
        <v>124618.63</v>
      </c>
      <c r="E16" s="310">
        <v>2771007</v>
      </c>
      <c r="G16" s="151"/>
      <c r="H16" s="151"/>
    </row>
    <row r="17" spans="1:8" ht="12" customHeight="1">
      <c r="A17" s="277">
        <v>2</v>
      </c>
      <c r="B17" s="300" t="s">
        <v>9</v>
      </c>
      <c r="C17" s="317" t="s">
        <v>356</v>
      </c>
      <c r="D17" s="312">
        <v>111146.03</v>
      </c>
      <c r="E17" s="310">
        <v>2903073</v>
      </c>
      <c r="G17" s="151"/>
      <c r="H17" s="151"/>
    </row>
    <row r="18" spans="1:8" ht="12" customHeight="1">
      <c r="A18" s="277">
        <v>3</v>
      </c>
      <c r="B18" s="300" t="s">
        <v>10</v>
      </c>
      <c r="C18" s="316" t="s">
        <v>357</v>
      </c>
      <c r="D18" s="312">
        <v>102767.58</v>
      </c>
      <c r="E18" s="310">
        <v>722931</v>
      </c>
      <c r="G18" s="151"/>
      <c r="H18" s="151"/>
    </row>
    <row r="19" spans="1:8" ht="12" customHeight="1">
      <c r="A19" s="278">
        <v>4</v>
      </c>
      <c r="B19" s="300" t="s">
        <v>58</v>
      </c>
      <c r="C19" s="316" t="s">
        <v>358</v>
      </c>
      <c r="D19" s="312">
        <v>93648.47</v>
      </c>
      <c r="E19" s="310">
        <v>976410</v>
      </c>
      <c r="G19" s="151"/>
      <c r="H19" s="151"/>
    </row>
    <row r="20" spans="1:8" ht="12" customHeight="1">
      <c r="A20" s="278">
        <v>5</v>
      </c>
      <c r="B20" s="300" t="s">
        <v>11</v>
      </c>
      <c r="C20" s="316" t="s">
        <v>359</v>
      </c>
      <c r="D20" s="312">
        <v>86588.36</v>
      </c>
      <c r="E20" s="310">
        <v>571815</v>
      </c>
      <c r="G20" s="151"/>
      <c r="H20" s="151"/>
    </row>
    <row r="21" spans="1:8" ht="12" customHeight="1">
      <c r="A21" s="278">
        <v>6</v>
      </c>
      <c r="B21" s="300" t="s">
        <v>12</v>
      </c>
      <c r="C21" s="316" t="s">
        <v>360</v>
      </c>
      <c r="D21" s="312">
        <v>82150.44</v>
      </c>
      <c r="E21" s="310">
        <v>2361609</v>
      </c>
      <c r="G21" s="151"/>
      <c r="H21" s="151"/>
    </row>
    <row r="22" spans="1:8" ht="12" customHeight="1">
      <c r="A22" s="278">
        <v>7</v>
      </c>
      <c r="B22" s="300" t="s">
        <v>13</v>
      </c>
      <c r="C22" s="316" t="s">
        <v>415</v>
      </c>
      <c r="D22" s="312">
        <v>60130.46</v>
      </c>
      <c r="E22" s="310">
        <v>364638</v>
      </c>
      <c r="G22" s="151"/>
      <c r="H22" s="151"/>
    </row>
    <row r="23" spans="1:8" ht="12" customHeight="1">
      <c r="A23" s="278">
        <v>8</v>
      </c>
      <c r="B23" s="300" t="s">
        <v>14</v>
      </c>
      <c r="C23" s="316" t="s">
        <v>331</v>
      </c>
      <c r="D23" s="312">
        <v>49630.35</v>
      </c>
      <c r="E23" s="310">
        <v>1937871</v>
      </c>
      <c r="G23" s="151"/>
      <c r="H23" s="151"/>
    </row>
    <row r="24" spans="1:8" ht="12" customHeight="1">
      <c r="A24" s="278">
        <v>9</v>
      </c>
      <c r="B24" s="300" t="s">
        <v>57</v>
      </c>
      <c r="C24" s="316" t="s">
        <v>332</v>
      </c>
      <c r="D24" s="312">
        <v>46681.83</v>
      </c>
      <c r="E24" s="310">
        <v>1287054</v>
      </c>
      <c r="G24" s="151"/>
      <c r="H24" s="151"/>
    </row>
    <row r="25" spans="1:8" ht="12" customHeight="1">
      <c r="A25" s="278">
        <v>10</v>
      </c>
      <c r="B25" s="300" t="s">
        <v>56</v>
      </c>
      <c r="C25" s="317" t="s">
        <v>333</v>
      </c>
      <c r="D25" s="312">
        <v>45379.45</v>
      </c>
      <c r="E25" s="310">
        <v>1050686</v>
      </c>
      <c r="G25" s="151"/>
      <c r="H25" s="151"/>
    </row>
    <row r="26" spans="1:8">
      <c r="A26"/>
      <c r="B26"/>
      <c r="C26"/>
      <c r="D26"/>
      <c r="E26" s="6"/>
      <c r="G26" s="151"/>
      <c r="H26" s="151"/>
    </row>
    <row r="27" spans="1:8" ht="15">
      <c r="A27" s="533" t="s">
        <v>416</v>
      </c>
      <c r="B27" s="533"/>
      <c r="C27" s="533"/>
      <c r="D27" s="533"/>
      <c r="E27" s="533"/>
      <c r="G27" s="151"/>
      <c r="H27" s="151"/>
    </row>
    <row r="28" spans="1:8">
      <c r="A28" s="277"/>
      <c r="B28" s="277" t="s">
        <v>174</v>
      </c>
      <c r="C28" s="277" t="s">
        <v>417</v>
      </c>
      <c r="D28" s="277" t="s">
        <v>100</v>
      </c>
      <c r="E28" s="314" t="s">
        <v>293</v>
      </c>
      <c r="G28" s="151"/>
      <c r="H28" s="151"/>
    </row>
    <row r="29" spans="1:8">
      <c r="A29" s="277">
        <v>1</v>
      </c>
      <c r="B29" s="300" t="s">
        <v>9</v>
      </c>
      <c r="C29" s="317" t="s">
        <v>356</v>
      </c>
      <c r="D29" s="312">
        <v>196138.506714508</v>
      </c>
      <c r="E29" s="310">
        <v>4372203</v>
      </c>
      <c r="G29" s="151"/>
      <c r="H29" s="151"/>
    </row>
    <row r="30" spans="1:8">
      <c r="A30" s="277">
        <v>2</v>
      </c>
      <c r="B30" s="300" t="s">
        <v>8</v>
      </c>
      <c r="C30" s="317" t="s">
        <v>355</v>
      </c>
      <c r="D30" s="312">
        <v>165987.98944526899</v>
      </c>
      <c r="E30" s="310">
        <v>2740625</v>
      </c>
      <c r="G30" s="151"/>
      <c r="H30" s="151"/>
    </row>
    <row r="31" spans="1:8">
      <c r="A31" s="277">
        <v>3</v>
      </c>
      <c r="B31" s="300" t="s">
        <v>12</v>
      </c>
      <c r="C31" s="317" t="s">
        <v>360</v>
      </c>
      <c r="D31" s="312">
        <v>129814.394872499</v>
      </c>
      <c r="E31" s="310">
        <v>1505551</v>
      </c>
      <c r="G31" s="151"/>
      <c r="H31" s="151"/>
    </row>
    <row r="32" spans="1:8">
      <c r="A32" s="278">
        <v>4</v>
      </c>
      <c r="B32" s="300" t="s">
        <v>387</v>
      </c>
      <c r="C32" s="316" t="s">
        <v>388</v>
      </c>
      <c r="D32" s="312">
        <v>92435.132680815601</v>
      </c>
      <c r="E32" s="310">
        <v>1016617</v>
      </c>
      <c r="G32" s="151"/>
      <c r="H32" s="151"/>
    </row>
    <row r="33" spans="1:8">
      <c r="A33" s="278">
        <v>5</v>
      </c>
      <c r="B33" s="300" t="s">
        <v>56</v>
      </c>
      <c r="C33" s="316" t="s">
        <v>389</v>
      </c>
      <c r="D33" s="312">
        <v>76969.066405799196</v>
      </c>
      <c r="E33" s="310">
        <v>1271568</v>
      </c>
      <c r="G33" s="151"/>
      <c r="H33" s="151"/>
    </row>
    <row r="34" spans="1:8">
      <c r="A34" s="278">
        <v>6</v>
      </c>
      <c r="B34" s="300" t="s">
        <v>11</v>
      </c>
      <c r="C34" s="316" t="s">
        <v>359</v>
      </c>
      <c r="D34" s="312">
        <v>76395.475724142001</v>
      </c>
      <c r="E34" s="310">
        <v>520382</v>
      </c>
      <c r="G34" s="151"/>
      <c r="H34" s="151"/>
    </row>
    <row r="35" spans="1:8">
      <c r="A35" s="278">
        <v>7</v>
      </c>
      <c r="B35" s="300" t="s">
        <v>58</v>
      </c>
      <c r="C35" s="316" t="s">
        <v>358</v>
      </c>
      <c r="D35" s="312">
        <v>73551.466931229399</v>
      </c>
      <c r="E35" s="310">
        <v>5151841</v>
      </c>
      <c r="G35" s="151"/>
      <c r="H35" s="151"/>
    </row>
    <row r="36" spans="1:8">
      <c r="A36" s="278">
        <v>8</v>
      </c>
      <c r="B36" s="300" t="s">
        <v>390</v>
      </c>
      <c r="C36" s="316" t="s">
        <v>347</v>
      </c>
      <c r="D36" s="312">
        <v>70918.780934014299</v>
      </c>
      <c r="E36" s="310">
        <v>776452</v>
      </c>
      <c r="G36" s="151"/>
      <c r="H36" s="151"/>
    </row>
    <row r="37" spans="1:8">
      <c r="A37" s="278">
        <v>9</v>
      </c>
      <c r="B37" s="300" t="s">
        <v>14</v>
      </c>
      <c r="C37" s="316" t="s">
        <v>331</v>
      </c>
      <c r="D37" s="312">
        <v>70132.051120114498</v>
      </c>
      <c r="E37" s="310">
        <v>2799820</v>
      </c>
      <c r="G37" s="151"/>
      <c r="H37" s="151"/>
    </row>
    <row r="38" spans="1:8">
      <c r="A38" s="278">
        <v>10</v>
      </c>
      <c r="B38" s="300" t="s">
        <v>10</v>
      </c>
      <c r="C38" s="316" t="s">
        <v>357</v>
      </c>
      <c r="D38" s="312">
        <v>69015.678275994898</v>
      </c>
      <c r="E38" s="310">
        <v>503350</v>
      </c>
      <c r="G38" s="151"/>
      <c r="H38" s="151"/>
    </row>
    <row r="39" spans="1:8">
      <c r="A39"/>
      <c r="B39"/>
      <c r="C39" s="318"/>
      <c r="D39"/>
      <c r="E39" s="6"/>
      <c r="G39" s="151"/>
      <c r="H39" s="151"/>
    </row>
    <row r="40" spans="1:8">
      <c r="A40"/>
      <c r="B40"/>
      <c r="C40" s="318" t="s">
        <v>340</v>
      </c>
      <c r="D40"/>
      <c r="E40" s="6"/>
      <c r="G40" s="151"/>
      <c r="H40" s="151"/>
    </row>
    <row r="41" spans="1:8">
      <c r="A41" s="319"/>
      <c r="B41" s="319"/>
      <c r="C41" s="319"/>
      <c r="D41" s="319"/>
      <c r="E41" s="320"/>
      <c r="G41" s="151"/>
      <c r="H41" s="151"/>
    </row>
    <row r="42" spans="1:8">
      <c r="A42"/>
      <c r="B42"/>
      <c r="C42"/>
      <c r="D42"/>
      <c r="E42" s="6"/>
      <c r="G42" s="151"/>
      <c r="H42" s="151"/>
    </row>
    <row r="43" spans="1:8" ht="15">
      <c r="A43" s="533" t="s">
        <v>427</v>
      </c>
      <c r="B43" s="533"/>
      <c r="C43" s="533"/>
      <c r="D43" s="533"/>
      <c r="E43" s="533"/>
      <c r="G43" s="151"/>
      <c r="H43" s="151"/>
    </row>
    <row r="44" spans="1:8" ht="18.95" customHeight="1">
      <c r="A44" s="277" t="s">
        <v>418</v>
      </c>
      <c r="B44" s="43" t="s">
        <v>174</v>
      </c>
      <c r="C44" s="277" t="s">
        <v>335</v>
      </c>
      <c r="D44" s="43" t="s">
        <v>419</v>
      </c>
      <c r="E44" s="159" t="s">
        <v>420</v>
      </c>
      <c r="G44" s="151"/>
      <c r="H44" s="151"/>
    </row>
    <row r="45" spans="1:8" ht="14.1" customHeight="1">
      <c r="A45" s="277">
        <v>1</v>
      </c>
      <c r="B45" s="158" t="s">
        <v>37</v>
      </c>
      <c r="C45" s="315" t="s">
        <v>336</v>
      </c>
      <c r="D45" s="9">
        <v>6493328</v>
      </c>
      <c r="E45" s="3">
        <v>8376.59</v>
      </c>
      <c r="G45" s="151"/>
      <c r="H45" s="151"/>
    </row>
    <row r="46" spans="1:8" ht="14.1" customHeight="1">
      <c r="A46" s="277">
        <v>2</v>
      </c>
      <c r="B46" s="158" t="s">
        <v>18</v>
      </c>
      <c r="C46" s="157" t="s">
        <v>414</v>
      </c>
      <c r="D46" s="9">
        <v>5414685</v>
      </c>
      <c r="E46" s="3">
        <v>45578.47</v>
      </c>
      <c r="G46" s="151"/>
      <c r="H46" s="151"/>
    </row>
    <row r="47" spans="1:8" ht="14.1" customHeight="1">
      <c r="A47" s="277">
        <v>3</v>
      </c>
      <c r="B47" s="158" t="s">
        <v>21</v>
      </c>
      <c r="C47" s="315" t="s">
        <v>314</v>
      </c>
      <c r="D47" s="9">
        <v>4160032</v>
      </c>
      <c r="E47" s="3">
        <v>5077.67</v>
      </c>
      <c r="G47" s="151"/>
      <c r="H47" s="151"/>
    </row>
    <row r="48" spans="1:8" ht="14.1" customHeight="1">
      <c r="A48" s="278">
        <v>4</v>
      </c>
      <c r="B48" s="158" t="s">
        <v>2</v>
      </c>
      <c r="C48" s="157" t="s">
        <v>351</v>
      </c>
      <c r="D48" s="9">
        <v>4068806</v>
      </c>
      <c r="E48" s="3">
        <v>2045.26</v>
      </c>
      <c r="G48" s="151"/>
      <c r="H48" s="151"/>
    </row>
    <row r="49" spans="1:8" ht="14.1" customHeight="1">
      <c r="A49" s="278">
        <v>5</v>
      </c>
      <c r="B49" s="158" t="s">
        <v>3</v>
      </c>
      <c r="C49" s="315" t="s">
        <v>350</v>
      </c>
      <c r="D49" s="9">
        <v>3768426</v>
      </c>
      <c r="E49" s="3">
        <v>10253.42</v>
      </c>
      <c r="G49" s="151"/>
      <c r="H49" s="151"/>
    </row>
    <row r="50" spans="1:8" ht="14.1" customHeight="1">
      <c r="A50" s="278">
        <v>6</v>
      </c>
      <c r="B50" s="157" t="s">
        <v>4</v>
      </c>
      <c r="C50" s="315" t="s">
        <v>421</v>
      </c>
      <c r="D50" s="9">
        <v>3510199</v>
      </c>
      <c r="E50" s="3">
        <v>3126.36</v>
      </c>
      <c r="G50" s="151"/>
      <c r="H50" s="151"/>
    </row>
    <row r="51" spans="1:8" ht="14.1" customHeight="1">
      <c r="A51" s="278">
        <v>7</v>
      </c>
      <c r="B51" s="158" t="s">
        <v>353</v>
      </c>
      <c r="C51" s="315" t="s">
        <v>330</v>
      </c>
      <c r="D51" s="9">
        <v>3322769</v>
      </c>
      <c r="E51" s="3">
        <v>1528.13</v>
      </c>
      <c r="G51" s="151"/>
      <c r="H51" s="151"/>
    </row>
    <row r="52" spans="1:8" ht="14.1" customHeight="1">
      <c r="A52" s="278">
        <v>8</v>
      </c>
      <c r="B52" s="158" t="s">
        <v>20</v>
      </c>
      <c r="C52" s="315" t="s">
        <v>321</v>
      </c>
      <c r="D52" s="9">
        <v>2443224</v>
      </c>
      <c r="E52" s="3">
        <v>10120.24</v>
      </c>
      <c r="G52" s="151"/>
      <c r="H52" s="151"/>
    </row>
    <row r="53" spans="1:8" ht="14.1" customHeight="1">
      <c r="A53" s="278">
        <v>9</v>
      </c>
      <c r="B53" s="158" t="s">
        <v>39</v>
      </c>
      <c r="C53" s="315" t="s">
        <v>320</v>
      </c>
      <c r="D53" s="9">
        <v>1981820</v>
      </c>
      <c r="E53" s="3">
        <v>802.64</v>
      </c>
      <c r="G53" s="151"/>
      <c r="H53" s="151"/>
    </row>
    <row r="54" spans="1:8" ht="14.1" customHeight="1">
      <c r="A54" s="278">
        <v>10</v>
      </c>
      <c r="B54" s="158" t="s">
        <v>5</v>
      </c>
      <c r="C54" s="157" t="s">
        <v>422</v>
      </c>
      <c r="D54" s="9">
        <v>1897084</v>
      </c>
      <c r="E54" s="3">
        <v>2409.3200000000002</v>
      </c>
      <c r="G54" s="151"/>
      <c r="H54" s="151"/>
    </row>
    <row r="55" spans="1:8">
      <c r="A55"/>
      <c r="B55"/>
      <c r="C55"/>
      <c r="D55"/>
      <c r="E55" s="6"/>
      <c r="G55" s="151"/>
      <c r="H55" s="151"/>
    </row>
    <row r="56" spans="1:8" ht="15">
      <c r="A56" s="533" t="s">
        <v>425</v>
      </c>
      <c r="B56" s="533"/>
      <c r="C56" s="533"/>
      <c r="D56" s="533"/>
      <c r="E56" s="533"/>
      <c r="G56" s="151"/>
      <c r="H56" s="151"/>
    </row>
    <row r="57" spans="1:8">
      <c r="A57" s="277"/>
      <c r="B57" s="43" t="s">
        <v>174</v>
      </c>
      <c r="C57" s="277" t="s">
        <v>335</v>
      </c>
      <c r="D57" s="43" t="s">
        <v>419</v>
      </c>
      <c r="E57" s="159" t="s">
        <v>420</v>
      </c>
      <c r="G57" s="151"/>
      <c r="H57" s="151"/>
    </row>
    <row r="58" spans="1:8">
      <c r="A58" s="277">
        <v>1</v>
      </c>
      <c r="B58" s="2" t="s">
        <v>20</v>
      </c>
      <c r="C58" s="315" t="s">
        <v>321</v>
      </c>
      <c r="D58" s="9">
        <v>9410738</v>
      </c>
      <c r="E58" s="3">
        <v>16731.669999999998</v>
      </c>
      <c r="G58" s="151"/>
      <c r="H58" s="151"/>
    </row>
    <row r="59" spans="1:8">
      <c r="A59" s="277">
        <v>2</v>
      </c>
      <c r="B59" s="2" t="s">
        <v>21</v>
      </c>
      <c r="C59" s="315" t="s">
        <v>314</v>
      </c>
      <c r="D59" s="9">
        <v>5320157</v>
      </c>
      <c r="E59" s="3">
        <v>5462.87</v>
      </c>
      <c r="G59" s="151"/>
      <c r="H59" s="151"/>
    </row>
    <row r="60" spans="1:8">
      <c r="A60" s="277">
        <v>3</v>
      </c>
      <c r="B60" s="2" t="s">
        <v>37</v>
      </c>
      <c r="C60" s="315" t="s">
        <v>336</v>
      </c>
      <c r="D60" s="9">
        <v>4710287</v>
      </c>
      <c r="E60" s="3">
        <v>5248</v>
      </c>
      <c r="G60" s="151"/>
      <c r="H60" s="151"/>
    </row>
    <row r="61" spans="1:8">
      <c r="A61" s="278">
        <v>4</v>
      </c>
      <c r="B61" s="2" t="s">
        <v>38</v>
      </c>
      <c r="C61" s="315" t="s">
        <v>315</v>
      </c>
      <c r="D61" s="9">
        <v>3611579</v>
      </c>
      <c r="E61" s="3">
        <v>3584.12</v>
      </c>
      <c r="G61" s="151"/>
      <c r="H61" s="151"/>
    </row>
    <row r="62" spans="1:8">
      <c r="A62" s="278">
        <v>5</v>
      </c>
      <c r="B62" s="2" t="s">
        <v>39</v>
      </c>
      <c r="C62" s="315" t="s">
        <v>320</v>
      </c>
      <c r="D62" s="9">
        <v>3053976</v>
      </c>
      <c r="E62" s="3">
        <v>694.65</v>
      </c>
      <c r="G62" s="151"/>
      <c r="H62" s="151"/>
    </row>
    <row r="63" spans="1:8">
      <c r="A63" s="278">
        <v>6</v>
      </c>
      <c r="B63" s="2" t="s">
        <v>9</v>
      </c>
      <c r="C63" s="315" t="s">
        <v>337</v>
      </c>
      <c r="D63" s="9">
        <v>2901691</v>
      </c>
      <c r="E63" s="3">
        <v>111146.01</v>
      </c>
      <c r="G63" s="151"/>
      <c r="H63" s="151"/>
    </row>
    <row r="64" spans="1:8">
      <c r="A64" s="278">
        <v>7</v>
      </c>
      <c r="B64" s="2" t="s">
        <v>40</v>
      </c>
      <c r="C64" s="315" t="s">
        <v>338</v>
      </c>
      <c r="D64" s="9">
        <v>2775012</v>
      </c>
      <c r="E64" s="3">
        <v>653.29999999999995</v>
      </c>
      <c r="G64" s="151"/>
      <c r="H64" s="151"/>
    </row>
    <row r="65" spans="1:8">
      <c r="A65" s="278">
        <v>8</v>
      </c>
      <c r="B65" s="2" t="s">
        <v>8</v>
      </c>
      <c r="C65" s="315" t="s">
        <v>355</v>
      </c>
      <c r="D65" s="9">
        <v>2771007</v>
      </c>
      <c r="E65" s="3">
        <v>124618.63</v>
      </c>
      <c r="G65" s="151"/>
      <c r="H65" s="151"/>
    </row>
    <row r="66" spans="1:8">
      <c r="A66" s="278">
        <v>9</v>
      </c>
      <c r="B66" s="2" t="s">
        <v>423</v>
      </c>
      <c r="C66" s="315" t="s">
        <v>339</v>
      </c>
      <c r="D66" s="9">
        <v>2496794</v>
      </c>
      <c r="E66" s="3">
        <v>1073.53</v>
      </c>
      <c r="G66" s="151"/>
      <c r="H66" s="151"/>
    </row>
    <row r="67" spans="1:8">
      <c r="A67" s="278">
        <v>10</v>
      </c>
      <c r="B67" s="2" t="s">
        <v>353</v>
      </c>
      <c r="C67" s="300" t="s">
        <v>424</v>
      </c>
      <c r="D67" s="9">
        <v>2485467</v>
      </c>
      <c r="E67" s="3">
        <v>1808.74</v>
      </c>
      <c r="G67" s="151"/>
      <c r="H67" s="151"/>
    </row>
    <row r="68" spans="1:8">
      <c r="A68"/>
      <c r="B68"/>
      <c r="C68"/>
      <c r="D68"/>
      <c r="E68" s="6"/>
      <c r="G68" s="151"/>
      <c r="H68" s="151"/>
    </row>
    <row r="69" spans="1:8" ht="15">
      <c r="A69" s="533" t="s">
        <v>426</v>
      </c>
      <c r="B69" s="533"/>
      <c r="C69" s="533"/>
      <c r="D69" s="533"/>
      <c r="E69" s="533"/>
      <c r="G69" s="151"/>
      <c r="H69" s="151"/>
    </row>
    <row r="70" spans="1:8">
      <c r="A70" s="277"/>
      <c r="B70" s="43" t="s">
        <v>174</v>
      </c>
      <c r="C70" s="277" t="s">
        <v>417</v>
      </c>
      <c r="D70" s="43" t="s">
        <v>397</v>
      </c>
      <c r="E70" s="159" t="s">
        <v>100</v>
      </c>
      <c r="G70" s="151"/>
      <c r="H70" s="151"/>
    </row>
    <row r="71" spans="1:8">
      <c r="A71" s="277">
        <v>1</v>
      </c>
      <c r="B71" s="2" t="s">
        <v>391</v>
      </c>
      <c r="C71" s="88" t="s">
        <v>392</v>
      </c>
      <c r="D71" s="9">
        <v>8563521</v>
      </c>
      <c r="E71" s="3">
        <v>2467.6549080848695</v>
      </c>
      <c r="G71" s="151"/>
      <c r="H71" s="151"/>
    </row>
    <row r="72" spans="1:8">
      <c r="A72" s="277">
        <v>2</v>
      </c>
      <c r="B72" s="2" t="s">
        <v>38</v>
      </c>
      <c r="C72" s="88" t="s">
        <v>315</v>
      </c>
      <c r="D72" s="9">
        <v>8045425</v>
      </c>
      <c r="E72" s="3">
        <v>8537.7468915195459</v>
      </c>
      <c r="G72" s="151"/>
      <c r="H72" s="151"/>
    </row>
    <row r="73" spans="1:8">
      <c r="A73" s="277">
        <v>3</v>
      </c>
      <c r="B73" s="2" t="s">
        <v>39</v>
      </c>
      <c r="C73" s="88" t="s">
        <v>320</v>
      </c>
      <c r="D73" s="9">
        <v>7218381</v>
      </c>
      <c r="E73" s="3">
        <v>1582.0043485774993</v>
      </c>
      <c r="G73" s="151"/>
      <c r="H73" s="151"/>
    </row>
    <row r="74" spans="1:8">
      <c r="A74" s="277">
        <v>4</v>
      </c>
      <c r="B74" s="2" t="s">
        <v>40</v>
      </c>
      <c r="C74" s="88" t="s">
        <v>338</v>
      </c>
      <c r="D74" s="9">
        <v>6340602</v>
      </c>
      <c r="E74" s="3">
        <v>1415.799168732643</v>
      </c>
      <c r="G74" s="151"/>
      <c r="H74" s="151"/>
    </row>
    <row r="75" spans="1:8">
      <c r="A75" s="277">
        <v>5</v>
      </c>
      <c r="B75" s="2" t="s">
        <v>20</v>
      </c>
      <c r="C75" s="315" t="s">
        <v>321</v>
      </c>
      <c r="D75" s="9">
        <v>6246276</v>
      </c>
      <c r="E75" s="3">
        <v>7757.075707175255</v>
      </c>
      <c r="G75" s="151"/>
      <c r="H75" s="151"/>
    </row>
    <row r="76" spans="1:8">
      <c r="A76" s="277">
        <v>6</v>
      </c>
      <c r="B76" s="2" t="s">
        <v>21</v>
      </c>
      <c r="C76" s="315" t="s">
        <v>393</v>
      </c>
      <c r="D76" s="9">
        <v>6053135</v>
      </c>
      <c r="E76" s="3">
        <v>6706.0223517961504</v>
      </c>
      <c r="G76" s="151"/>
      <c r="H76" s="151"/>
    </row>
    <row r="77" spans="1:8">
      <c r="A77" s="277">
        <v>7</v>
      </c>
      <c r="B77" s="2" t="s">
        <v>394</v>
      </c>
      <c r="C77" s="315" t="s">
        <v>395</v>
      </c>
      <c r="D77" s="9">
        <v>5495849</v>
      </c>
      <c r="E77" s="3">
        <v>2977.9350210409166</v>
      </c>
      <c r="G77" s="151"/>
      <c r="H77" s="151"/>
    </row>
    <row r="78" spans="1:8">
      <c r="A78" s="277">
        <v>8</v>
      </c>
      <c r="B78" s="2" t="s">
        <v>525</v>
      </c>
      <c r="C78" s="315" t="s">
        <v>526</v>
      </c>
      <c r="D78" s="9">
        <v>5467986</v>
      </c>
      <c r="E78" s="3">
        <v>12.806673331260681</v>
      </c>
      <c r="G78" s="151"/>
      <c r="H78" s="151"/>
    </row>
    <row r="79" spans="1:8">
      <c r="A79" s="277">
        <v>9</v>
      </c>
      <c r="B79" s="2" t="s">
        <v>58</v>
      </c>
      <c r="C79" s="300" t="s">
        <v>358</v>
      </c>
      <c r="D79" s="9">
        <v>5151841</v>
      </c>
      <c r="E79" s="3">
        <v>73541.154313241001</v>
      </c>
      <c r="G79" s="151"/>
      <c r="H79" s="151"/>
    </row>
    <row r="80" spans="1:8">
      <c r="A80" s="277">
        <v>10</v>
      </c>
      <c r="B80" s="2" t="s">
        <v>37</v>
      </c>
      <c r="C80" s="88" t="s">
        <v>527</v>
      </c>
      <c r="D80" s="9">
        <v>5025697</v>
      </c>
      <c r="E80" s="3">
        <v>5184.2265083084103</v>
      </c>
      <c r="G80" s="151"/>
      <c r="H80" s="151"/>
    </row>
    <row r="81" spans="1:8">
      <c r="A81" s="151"/>
      <c r="B81" s="151"/>
      <c r="C81" s="151"/>
      <c r="D81" s="151"/>
      <c r="G81" s="151"/>
      <c r="H81" s="151"/>
    </row>
    <row r="82" spans="1:8">
      <c r="A82" s="151"/>
      <c r="B82" s="151"/>
      <c r="C82" s="151"/>
      <c r="D82" s="151"/>
      <c r="G82" s="151"/>
      <c r="H82" s="151"/>
    </row>
    <row r="83" spans="1:8">
      <c r="A83" s="151"/>
      <c r="B83" s="151"/>
      <c r="C83" s="151"/>
      <c r="D83" s="151"/>
      <c r="G83" s="151"/>
      <c r="H83" s="151"/>
    </row>
    <row r="84" spans="1:8">
      <c r="A84" s="151"/>
      <c r="B84" s="151"/>
      <c r="C84" s="151"/>
      <c r="D84" s="151"/>
      <c r="G84" s="151"/>
      <c r="H84" s="151"/>
    </row>
    <row r="85" spans="1:8">
      <c r="A85" s="151"/>
      <c r="B85" s="151"/>
      <c r="C85" s="151"/>
      <c r="D85" s="151"/>
      <c r="G85" s="151"/>
      <c r="H85" s="151"/>
    </row>
    <row r="86" spans="1:8">
      <c r="A86" s="151"/>
      <c r="B86" s="151"/>
      <c r="C86" s="151"/>
      <c r="D86" s="151"/>
      <c r="G86" s="151"/>
      <c r="H86" s="151"/>
    </row>
    <row r="87" spans="1:8">
      <c r="A87" s="151"/>
      <c r="B87" s="151"/>
      <c r="C87" s="151"/>
      <c r="D87" s="151"/>
      <c r="G87" s="151"/>
      <c r="H87" s="151"/>
    </row>
    <row r="88" spans="1:8">
      <c r="A88" s="151"/>
      <c r="B88" s="151"/>
      <c r="C88" s="151"/>
      <c r="D88" s="151"/>
      <c r="G88" s="151"/>
      <c r="H88" s="151"/>
    </row>
    <row r="89" spans="1:8">
      <c r="A89" s="151"/>
      <c r="B89" s="151"/>
      <c r="C89" s="151"/>
      <c r="D89" s="151"/>
      <c r="G89" s="151"/>
      <c r="H89" s="151"/>
    </row>
    <row r="90" spans="1:8">
      <c r="A90" s="151"/>
      <c r="B90" s="151"/>
      <c r="C90" s="151"/>
      <c r="D90" s="151"/>
      <c r="G90" s="151"/>
      <c r="H90" s="151"/>
    </row>
    <row r="91" spans="1:8">
      <c r="A91" s="151"/>
      <c r="B91" s="151"/>
      <c r="C91" s="151"/>
      <c r="D91" s="151"/>
      <c r="G91" s="151"/>
      <c r="H91" s="151"/>
    </row>
    <row r="92" spans="1:8">
      <c r="A92" s="151"/>
      <c r="B92" s="151"/>
      <c r="C92" s="151"/>
      <c r="D92" s="151"/>
      <c r="G92" s="151"/>
      <c r="H92" s="151"/>
    </row>
    <row r="93" spans="1:8">
      <c r="A93" s="151"/>
      <c r="B93" s="151"/>
      <c r="C93" s="151"/>
      <c r="D93" s="151"/>
      <c r="G93" s="151"/>
      <c r="H93" s="151"/>
    </row>
    <row r="94" spans="1:8">
      <c r="A94" s="151"/>
      <c r="B94" s="151"/>
      <c r="C94" s="151"/>
      <c r="D94" s="151"/>
      <c r="G94" s="151"/>
      <c r="H94" s="151"/>
    </row>
    <row r="95" spans="1:8">
      <c r="A95" s="151"/>
      <c r="B95" s="151"/>
      <c r="C95" s="151"/>
      <c r="D95" s="151"/>
      <c r="G95" s="151"/>
      <c r="H95" s="151"/>
    </row>
    <row r="96" spans="1:8">
      <c r="A96" s="151"/>
      <c r="B96" s="151"/>
      <c r="C96" s="151"/>
      <c r="D96" s="151"/>
    </row>
    <row r="97" spans="1:4">
      <c r="A97" s="151"/>
      <c r="B97" s="151"/>
      <c r="C97" s="151"/>
      <c r="D97" s="151"/>
    </row>
    <row r="98" spans="1:4">
      <c r="A98" s="151"/>
      <c r="B98" s="151"/>
      <c r="C98" s="151"/>
      <c r="D98" s="151"/>
    </row>
    <row r="99" spans="1:4">
      <c r="A99" s="151"/>
      <c r="B99" s="151"/>
      <c r="C99" s="151"/>
      <c r="D99" s="151"/>
    </row>
    <row r="100" spans="1:4">
      <c r="A100" s="151"/>
      <c r="B100" s="151"/>
      <c r="C100" s="151"/>
      <c r="D100" s="151"/>
    </row>
    <row r="101" spans="1:4">
      <c r="A101" s="151"/>
      <c r="B101" s="151"/>
      <c r="C101" s="151"/>
      <c r="D101" s="151"/>
    </row>
    <row r="102" spans="1:4">
      <c r="A102" s="151"/>
      <c r="B102" s="151"/>
      <c r="C102" s="151"/>
      <c r="D102" s="151"/>
    </row>
    <row r="103" spans="1:4">
      <c r="A103" s="151"/>
      <c r="B103" s="151"/>
      <c r="C103" s="151"/>
      <c r="D103" s="151"/>
    </row>
    <row r="104" spans="1:4">
      <c r="A104" s="151"/>
      <c r="B104" s="151"/>
      <c r="C104" s="151"/>
      <c r="D104" s="151"/>
    </row>
    <row r="105" spans="1:4">
      <c r="A105" s="151"/>
      <c r="B105" s="151"/>
      <c r="C105" s="151"/>
      <c r="D105" s="151"/>
    </row>
    <row r="106" spans="1:4">
      <c r="A106" s="151"/>
      <c r="B106" s="151"/>
      <c r="C106" s="151"/>
      <c r="D106" s="151"/>
    </row>
    <row r="107" spans="1:4">
      <c r="A107" s="151"/>
      <c r="B107" s="151"/>
      <c r="C107" s="151"/>
      <c r="D107" s="151"/>
    </row>
    <row r="108" spans="1:4">
      <c r="A108" s="151"/>
      <c r="B108" s="151"/>
      <c r="C108" s="151"/>
      <c r="D108" s="151"/>
    </row>
    <row r="109" spans="1:4">
      <c r="A109" s="151"/>
      <c r="B109" s="151"/>
      <c r="C109" s="151"/>
      <c r="D109" s="151"/>
    </row>
  </sheetData>
  <mergeCells count="6">
    <mergeCell ref="A56:E56"/>
    <mergeCell ref="A69:E69"/>
    <mergeCell ref="A14:E14"/>
    <mergeCell ref="A43:E43"/>
    <mergeCell ref="A1:E1"/>
    <mergeCell ref="A27:E27"/>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2009</oddFooter>
  </headerFooter>
</worksheet>
</file>

<file path=xl/worksheets/sheet22.xml><?xml version="1.0" encoding="utf-8"?>
<worksheet xmlns="http://schemas.openxmlformats.org/spreadsheetml/2006/main" xmlns:r="http://schemas.openxmlformats.org/officeDocument/2006/relationships">
  <sheetPr codeName="Sheet21"/>
  <dimension ref="A1:H22"/>
  <sheetViews>
    <sheetView workbookViewId="0">
      <selection activeCell="C35" sqref="C35"/>
    </sheetView>
  </sheetViews>
  <sheetFormatPr defaultColWidth="11.42578125" defaultRowHeight="12.75"/>
  <cols>
    <col min="1" max="1" width="17.28515625" customWidth="1"/>
    <col min="5" max="5" width="11.42578125" style="1"/>
    <col min="6" max="6" width="3.5703125" customWidth="1"/>
  </cols>
  <sheetData>
    <row r="1" spans="1:5" s="1" customFormat="1">
      <c r="A1" s="298" t="s">
        <v>493</v>
      </c>
      <c r="B1"/>
      <c r="C1"/>
      <c r="D1"/>
    </row>
    <row r="2" spans="1:5">
      <c r="A2" s="43" t="s">
        <v>234</v>
      </c>
      <c r="B2" s="43" t="s">
        <v>428</v>
      </c>
      <c r="C2" s="43" t="s">
        <v>429</v>
      </c>
      <c r="D2" s="277" t="s">
        <v>430</v>
      </c>
    </row>
    <row r="3" spans="1:5">
      <c r="A3" s="2" t="s">
        <v>176</v>
      </c>
      <c r="B3" s="9">
        <v>35960845</v>
      </c>
      <c r="C3" s="9">
        <v>56769710</v>
      </c>
      <c r="D3" s="9">
        <v>120843195</v>
      </c>
      <c r="E3" s="402"/>
    </row>
    <row r="4" spans="1:5">
      <c r="A4" s="2" t="s">
        <v>294</v>
      </c>
      <c r="B4" s="9">
        <v>35546541</v>
      </c>
      <c r="C4" s="9">
        <v>29382642</v>
      </c>
      <c r="D4" s="9">
        <v>43295098</v>
      </c>
      <c r="E4" s="402"/>
    </row>
    <row r="5" spans="1:5">
      <c r="A5" s="2" t="s">
        <v>295</v>
      </c>
      <c r="B5" s="9">
        <v>21807890</v>
      </c>
      <c r="C5" s="9">
        <v>29173637</v>
      </c>
      <c r="D5" s="9">
        <v>44757028</v>
      </c>
      <c r="E5" s="291"/>
    </row>
    <row r="6" spans="1:5">
      <c r="A6" s="2" t="s">
        <v>296</v>
      </c>
      <c r="B6" s="9">
        <v>4047924</v>
      </c>
      <c r="C6" s="9">
        <v>4775660</v>
      </c>
      <c r="D6" s="9">
        <v>8503374</v>
      </c>
      <c r="E6" s="291"/>
    </row>
    <row r="7" spans="1:5">
      <c r="A7" s="2" t="s">
        <v>297</v>
      </c>
      <c r="B7" s="9">
        <v>430281</v>
      </c>
      <c r="C7" s="9">
        <v>309215</v>
      </c>
      <c r="D7" s="9">
        <v>658128</v>
      </c>
    </row>
    <row r="8" spans="1:5">
      <c r="A8" s="2" t="s">
        <v>162</v>
      </c>
      <c r="B8" s="9">
        <v>3730370</v>
      </c>
      <c r="C8" s="9">
        <v>6215965</v>
      </c>
      <c r="D8" s="9">
        <v>15838991</v>
      </c>
    </row>
    <row r="9" spans="1:5">
      <c r="A9" s="300" t="s">
        <v>494</v>
      </c>
      <c r="B9" s="9">
        <v>18975176</v>
      </c>
      <c r="C9" s="9">
        <v>18361473</v>
      </c>
      <c r="D9" s="9">
        <v>20768015</v>
      </c>
    </row>
    <row r="10" spans="1:5">
      <c r="A10" s="400" t="s">
        <v>495</v>
      </c>
      <c r="B10" s="13"/>
      <c r="C10" s="14"/>
      <c r="D10" s="13"/>
      <c r="E10" s="291"/>
    </row>
    <row r="11" spans="1:5">
      <c r="A11" s="400" t="s">
        <v>505</v>
      </c>
      <c r="B11" s="13"/>
      <c r="C11" s="14"/>
      <c r="D11" s="13"/>
      <c r="E11" s="291"/>
    </row>
    <row r="12" spans="1:5">
      <c r="B12" s="6"/>
      <c r="D12" s="6"/>
    </row>
    <row r="13" spans="1:5">
      <c r="A13" s="2" t="s">
        <v>27</v>
      </c>
      <c r="B13" s="43" t="s">
        <v>428</v>
      </c>
      <c r="C13" s="43" t="s">
        <v>26</v>
      </c>
      <c r="D13" s="277" t="s">
        <v>430</v>
      </c>
    </row>
    <row r="14" spans="1:5">
      <c r="A14" s="2" t="s">
        <v>176</v>
      </c>
      <c r="B14" s="9">
        <f>B$3</f>
        <v>35960845</v>
      </c>
      <c r="C14" s="9">
        <f>C$3</f>
        <v>56769710</v>
      </c>
      <c r="D14" s="9">
        <f>$D3</f>
        <v>120843195</v>
      </c>
    </row>
    <row r="15" spans="1:5">
      <c r="A15" s="2" t="s">
        <v>25</v>
      </c>
      <c r="B15" s="9">
        <f>SUM(B$4:B$8)</f>
        <v>65563006</v>
      </c>
      <c r="C15" s="9">
        <f>SUM(C4:C8)</f>
        <v>69857119</v>
      </c>
      <c r="D15" s="9">
        <f>SUM(D4:D8)</f>
        <v>113052619</v>
      </c>
    </row>
    <row r="17" spans="1:8">
      <c r="A17" s="2" t="s">
        <v>491</v>
      </c>
      <c r="B17" s="43" t="s">
        <v>317</v>
      </c>
      <c r="C17" s="43" t="s">
        <v>26</v>
      </c>
      <c r="D17" s="277" t="s">
        <v>430</v>
      </c>
    </row>
    <row r="18" spans="1:8">
      <c r="A18" s="2" t="s">
        <v>176</v>
      </c>
      <c r="B18" s="321">
        <v>630.5</v>
      </c>
      <c r="C18" s="321">
        <v>763.25908203125016</v>
      </c>
      <c r="D18" s="321">
        <v>886.57</v>
      </c>
    </row>
    <row r="19" spans="1:8">
      <c r="A19" s="2" t="s">
        <v>25</v>
      </c>
      <c r="B19" s="321">
        <v>757.3</v>
      </c>
      <c r="C19" s="321">
        <v>1063.0125683593751</v>
      </c>
      <c r="D19" s="321">
        <f>1396.45-(23.4-7.5)</f>
        <v>1380.55</v>
      </c>
    </row>
    <row r="21" spans="1:8">
      <c r="C21" s="322"/>
    </row>
    <row r="22" spans="1:8" ht="15">
      <c r="G22" s="399" t="s">
        <v>492</v>
      </c>
      <c r="H22" s="323"/>
    </row>
  </sheetData>
  <sortState ref="A3:E7">
    <sortCondition ref="E3:E7"/>
  </sortState>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&amp;RDecember 2009</oddFooter>
  </headerFooter>
  <ignoredErrors>
    <ignoredError sqref="C15:D15" formulaRange="1"/>
  </ignoredErrors>
  <drawing r:id="rId2"/>
</worksheet>
</file>

<file path=xl/worksheets/sheet23.xml><?xml version="1.0" encoding="utf-8"?>
<worksheet xmlns="http://schemas.openxmlformats.org/spreadsheetml/2006/main" xmlns:r="http://schemas.openxmlformats.org/officeDocument/2006/relationships">
  <sheetPr codeName="Sheet22"/>
  <dimension ref="A2:F5"/>
  <sheetViews>
    <sheetView workbookViewId="0">
      <selection activeCell="N12" sqref="N12"/>
    </sheetView>
  </sheetViews>
  <sheetFormatPr defaultColWidth="11.42578125" defaultRowHeight="12.75"/>
  <cols>
    <col min="1" max="6" width="12.7109375" customWidth="1"/>
  </cols>
  <sheetData>
    <row r="2" spans="1:6" s="325" customFormat="1" ht="25.5">
      <c r="A2" s="204" t="s">
        <v>15</v>
      </c>
      <c r="B2" s="324" t="s">
        <v>31</v>
      </c>
      <c r="C2" s="324" t="s">
        <v>41</v>
      </c>
      <c r="D2" s="324" t="s">
        <v>45</v>
      </c>
      <c r="E2" s="204" t="s">
        <v>32</v>
      </c>
      <c r="F2" s="324" t="s">
        <v>42</v>
      </c>
    </row>
    <row r="3" spans="1:6">
      <c r="A3" s="2" t="s">
        <v>46</v>
      </c>
      <c r="B3" s="2">
        <v>72</v>
      </c>
      <c r="C3" s="2">
        <v>136</v>
      </c>
      <c r="D3" s="2">
        <v>51</v>
      </c>
      <c r="E3" s="2">
        <v>24</v>
      </c>
      <c r="F3" s="9">
        <v>179703</v>
      </c>
    </row>
    <row r="4" spans="1:6">
      <c r="A4" s="2" t="s">
        <v>26</v>
      </c>
      <c r="B4" s="2">
        <v>168</v>
      </c>
      <c r="C4" s="2">
        <v>283</v>
      </c>
      <c r="D4" s="2">
        <v>41</v>
      </c>
      <c r="E4" s="2">
        <v>144</v>
      </c>
      <c r="F4" s="9">
        <v>147847</v>
      </c>
    </row>
    <row r="5" spans="1:6">
      <c r="A5" s="300" t="s">
        <v>430</v>
      </c>
      <c r="B5" s="2">
        <v>167</v>
      </c>
      <c r="C5" s="2">
        <v>329</v>
      </c>
      <c r="D5" s="2">
        <v>27</v>
      </c>
      <c r="E5" s="2">
        <v>161</v>
      </c>
      <c r="F5" s="9">
        <v>280987</v>
      </c>
    </row>
  </sheetData>
  <phoneticPr fontId="2" type="noConversion"/>
  <pageMargins left="0.75" right="0.75" top="1" bottom="1" header="0.5" footer="0.5"/>
  <pageSetup scale="75" orientation="landscape" horizontalDpi="4294967292" verticalDpi="4294967292" r:id="rId1"/>
  <headerFooter alignWithMargins="0">
    <oddHeader>&amp;R&amp;F
&amp;A</oddHeader>
    <oddFooter>&amp;RDecember 2009</oddFooter>
  </headerFooter>
  <drawing r:id="rId2"/>
</worksheet>
</file>

<file path=xl/worksheets/sheet24.xml><?xml version="1.0" encoding="utf-8"?>
<worksheet xmlns="http://schemas.openxmlformats.org/spreadsheetml/2006/main" xmlns:r="http://schemas.openxmlformats.org/officeDocument/2006/relationships">
  <sheetPr codeName="Sheet23"/>
  <dimension ref="A1:I47"/>
  <sheetViews>
    <sheetView workbookViewId="0">
      <selection activeCell="H7" sqref="H7"/>
    </sheetView>
  </sheetViews>
  <sheetFormatPr defaultColWidth="9.140625" defaultRowHeight="12.75"/>
  <cols>
    <col min="1" max="1" width="13.28515625" style="23" customWidth="1"/>
    <col min="2" max="5" width="15.7109375" style="23" customWidth="1"/>
    <col min="6" max="6" width="16.42578125" style="23" customWidth="1"/>
    <col min="7" max="16384" width="9.140625" style="23"/>
  </cols>
  <sheetData>
    <row r="1" spans="1:9" ht="41.1" customHeight="1">
      <c r="A1" s="516" t="s">
        <v>487</v>
      </c>
      <c r="B1" s="516"/>
      <c r="C1" s="516"/>
      <c r="D1" s="516"/>
      <c r="E1" s="516"/>
      <c r="F1" s="516"/>
      <c r="G1" s="516"/>
      <c r="H1" s="516"/>
      <c r="I1" s="516"/>
    </row>
    <row r="2" spans="1:9">
      <c r="A2" s="305"/>
      <c r="B2" s="305"/>
      <c r="C2" s="305"/>
      <c r="D2" s="305"/>
      <c r="E2" s="305"/>
      <c r="F2" s="305"/>
      <c r="G2" s="305"/>
      <c r="H2" s="305"/>
      <c r="I2" s="305"/>
    </row>
    <row r="3" spans="1:9" ht="38.25">
      <c r="A3" s="331" t="s">
        <v>216</v>
      </c>
      <c r="B3" s="355" t="s">
        <v>108</v>
      </c>
      <c r="C3" s="355" t="s">
        <v>109</v>
      </c>
      <c r="D3" s="355" t="s">
        <v>207</v>
      </c>
      <c r="E3" s="398" t="s">
        <v>208</v>
      </c>
      <c r="F3" s="144" t="s">
        <v>488</v>
      </c>
      <c r="G3" s="305"/>
      <c r="H3" s="305"/>
      <c r="I3" s="305"/>
    </row>
    <row r="4" spans="1:9">
      <c r="A4" s="300" t="s">
        <v>101</v>
      </c>
      <c r="B4" s="310">
        <v>6366</v>
      </c>
      <c r="C4" s="310">
        <v>86010</v>
      </c>
      <c r="D4" s="310">
        <v>2548</v>
      </c>
      <c r="E4" s="310">
        <v>1861</v>
      </c>
      <c r="F4" s="310">
        <v>712</v>
      </c>
      <c r="G4" s="305"/>
      <c r="H4" s="305"/>
      <c r="I4" s="305"/>
    </row>
    <row r="5" spans="1:9">
      <c r="A5" s="300" t="s">
        <v>323</v>
      </c>
      <c r="B5" s="310">
        <v>1195</v>
      </c>
      <c r="C5" s="310">
        <v>7220</v>
      </c>
      <c r="D5" s="310">
        <v>979</v>
      </c>
      <c r="E5" s="310">
        <v>860</v>
      </c>
      <c r="F5" s="270">
        <v>114</v>
      </c>
      <c r="G5" s="305"/>
      <c r="H5" s="305"/>
      <c r="I5" s="305"/>
    </row>
    <row r="6" spans="1:9">
      <c r="A6" s="300" t="s">
        <v>218</v>
      </c>
      <c r="B6" s="310">
        <v>144585</v>
      </c>
      <c r="C6" s="310">
        <v>3472493</v>
      </c>
      <c r="D6" s="310">
        <v>80801</v>
      </c>
      <c r="E6" s="310">
        <v>61119</v>
      </c>
      <c r="F6" s="310">
        <v>16217</v>
      </c>
      <c r="G6" s="305"/>
      <c r="H6" s="305"/>
      <c r="I6" s="305"/>
    </row>
    <row r="7" spans="1:9">
      <c r="A7" s="300" t="s">
        <v>184</v>
      </c>
      <c r="B7" s="310">
        <v>3563</v>
      </c>
      <c r="C7" s="310">
        <v>25293</v>
      </c>
      <c r="D7" s="310">
        <v>2011</v>
      </c>
      <c r="E7" s="310">
        <v>1702</v>
      </c>
      <c r="F7" s="310">
        <v>303</v>
      </c>
      <c r="G7" s="305"/>
      <c r="H7" s="305"/>
      <c r="I7" s="305"/>
    </row>
    <row r="8" spans="1:9">
      <c r="A8" s="300" t="s">
        <v>92</v>
      </c>
      <c r="B8" s="310">
        <v>160681</v>
      </c>
      <c r="C8" s="310">
        <v>1799677</v>
      </c>
      <c r="D8" s="270">
        <v>109905</v>
      </c>
      <c r="E8" s="310">
        <v>89050</v>
      </c>
      <c r="F8" s="310">
        <v>17838</v>
      </c>
      <c r="G8" s="305"/>
      <c r="H8" s="305"/>
      <c r="I8" s="305"/>
    </row>
    <row r="9" spans="1:9">
      <c r="A9" s="300" t="s">
        <v>219</v>
      </c>
      <c r="B9" s="270">
        <v>53247</v>
      </c>
      <c r="C9" s="270">
        <v>377739</v>
      </c>
      <c r="D9" s="270">
        <v>34902</v>
      </c>
      <c r="E9" s="270">
        <v>27580</v>
      </c>
      <c r="F9" s="270">
        <v>7237</v>
      </c>
      <c r="G9" s="305"/>
      <c r="H9" s="305"/>
      <c r="I9" s="305"/>
    </row>
    <row r="10" spans="1:9">
      <c r="A10" s="300" t="s">
        <v>148</v>
      </c>
      <c r="B10" s="310">
        <v>74206</v>
      </c>
      <c r="C10" s="310">
        <v>1298537</v>
      </c>
      <c r="D10" s="310">
        <v>29103</v>
      </c>
      <c r="E10" s="310">
        <v>18935</v>
      </c>
      <c r="F10" s="310">
        <v>10171</v>
      </c>
      <c r="G10" s="305"/>
      <c r="H10" s="305"/>
      <c r="I10" s="305"/>
    </row>
    <row r="11" spans="1:9">
      <c r="A11" s="300" t="s">
        <v>149</v>
      </c>
      <c r="B11" s="310">
        <v>440891</v>
      </c>
      <c r="C11" s="310">
        <v>3202873</v>
      </c>
      <c r="D11" s="310">
        <v>289997</v>
      </c>
      <c r="E11" s="310">
        <v>234115</v>
      </c>
      <c r="F11" s="310">
        <v>47962</v>
      </c>
      <c r="G11" s="305"/>
      <c r="H11" s="305"/>
      <c r="I11" s="305"/>
    </row>
    <row r="12" spans="1:9">
      <c r="A12" s="300" t="s">
        <v>155</v>
      </c>
      <c r="B12" s="310">
        <v>19070</v>
      </c>
      <c r="C12" s="310">
        <v>161490</v>
      </c>
      <c r="D12" s="310">
        <v>13974</v>
      </c>
      <c r="E12" s="310">
        <v>11463</v>
      </c>
      <c r="F12" s="310">
        <v>2118</v>
      </c>
      <c r="G12" s="305"/>
      <c r="H12" s="305"/>
      <c r="I12" s="305"/>
    </row>
    <row r="13" spans="1:9">
      <c r="A13" s="300" t="s">
        <v>445</v>
      </c>
      <c r="B13" s="310">
        <v>19878</v>
      </c>
      <c r="C13" s="310">
        <v>111178</v>
      </c>
      <c r="D13" s="310">
        <v>14634</v>
      </c>
      <c r="E13" s="310">
        <v>11474</v>
      </c>
      <c r="F13" s="310">
        <v>2551</v>
      </c>
      <c r="G13" s="305"/>
      <c r="H13" s="305"/>
      <c r="I13" s="305"/>
    </row>
    <row r="14" spans="1:9">
      <c r="A14" s="300" t="s">
        <v>156</v>
      </c>
      <c r="B14" s="310">
        <v>155635</v>
      </c>
      <c r="C14" s="310">
        <v>921255</v>
      </c>
      <c r="D14" s="270">
        <v>123204</v>
      </c>
      <c r="E14" s="310">
        <v>104944</v>
      </c>
      <c r="F14" s="310">
        <v>11663</v>
      </c>
      <c r="G14" s="305"/>
      <c r="H14" s="305"/>
      <c r="I14" s="305"/>
    </row>
    <row r="15" spans="1:9">
      <c r="A15" s="302" t="s">
        <v>255</v>
      </c>
      <c r="B15" s="397">
        <f>SUM(B4:B14)</f>
        <v>1079317</v>
      </c>
      <c r="C15" s="397">
        <f t="shared" ref="C15:E15" si="0">SUM(C4:C14)</f>
        <v>11463765</v>
      </c>
      <c r="D15" s="397">
        <f t="shared" si="0"/>
        <v>702058</v>
      </c>
      <c r="E15" s="397">
        <f t="shared" si="0"/>
        <v>563103</v>
      </c>
      <c r="F15" s="397">
        <f t="shared" ref="F15" si="1">SUM(F4:F14)</f>
        <v>116886</v>
      </c>
      <c r="G15" s="305"/>
      <c r="H15" s="305"/>
      <c r="I15" s="305"/>
    </row>
    <row r="18" spans="1:6" ht="38.25">
      <c r="A18" s="331" t="s">
        <v>216</v>
      </c>
      <c r="B18" s="355" t="s">
        <v>108</v>
      </c>
      <c r="C18" s="355" t="s">
        <v>109</v>
      </c>
      <c r="D18" s="355" t="s">
        <v>207</v>
      </c>
      <c r="E18" s="398" t="s">
        <v>208</v>
      </c>
      <c r="F18" s="144" t="s">
        <v>254</v>
      </c>
    </row>
    <row r="19" spans="1:6">
      <c r="A19" s="31" t="s">
        <v>101</v>
      </c>
      <c r="B19" s="32">
        <v>7745</v>
      </c>
      <c r="C19" s="32">
        <v>86406</v>
      </c>
      <c r="D19" s="32">
        <v>4014</v>
      </c>
      <c r="E19" s="32">
        <v>3291</v>
      </c>
      <c r="F19" s="32">
        <v>840</v>
      </c>
    </row>
    <row r="20" spans="1:6">
      <c r="A20" s="31" t="s">
        <v>183</v>
      </c>
      <c r="B20" s="32">
        <v>143781</v>
      </c>
      <c r="C20" s="32">
        <v>1636681</v>
      </c>
      <c r="D20" s="32">
        <v>82771</v>
      </c>
      <c r="E20" s="32">
        <v>65908</v>
      </c>
      <c r="F20" s="39">
        <v>15040</v>
      </c>
    </row>
    <row r="21" spans="1:6">
      <c r="A21" s="31" t="s">
        <v>175</v>
      </c>
      <c r="B21" s="32">
        <v>145765</v>
      </c>
      <c r="C21" s="32">
        <v>1613397</v>
      </c>
      <c r="D21" s="32">
        <v>96327</v>
      </c>
      <c r="E21" s="32">
        <v>80426</v>
      </c>
      <c r="F21" s="32">
        <v>14890</v>
      </c>
    </row>
    <row r="22" spans="1:6">
      <c r="A22" s="31" t="s">
        <v>147</v>
      </c>
      <c r="B22" s="32">
        <v>78161</v>
      </c>
      <c r="C22" s="32">
        <v>757185</v>
      </c>
      <c r="D22" s="32">
        <v>44726</v>
      </c>
      <c r="E22" s="32">
        <v>32953</v>
      </c>
      <c r="F22" s="32">
        <v>11421</v>
      </c>
    </row>
    <row r="23" spans="1:6">
      <c r="A23" s="31" t="s">
        <v>148</v>
      </c>
      <c r="B23" s="32">
        <v>64290</v>
      </c>
      <c r="C23" s="32">
        <v>1137682</v>
      </c>
      <c r="D23" s="32">
        <v>22482</v>
      </c>
      <c r="E23" s="32">
        <v>15685</v>
      </c>
      <c r="F23" s="32">
        <v>7965</v>
      </c>
    </row>
    <row r="24" spans="1:6">
      <c r="A24" s="31" t="s">
        <v>149</v>
      </c>
      <c r="B24" s="32">
        <v>347349</v>
      </c>
      <c r="C24" s="32">
        <v>2710866</v>
      </c>
      <c r="D24" s="32">
        <v>244569</v>
      </c>
      <c r="E24" s="32">
        <v>205071</v>
      </c>
      <c r="F24" s="32">
        <v>36580</v>
      </c>
    </row>
    <row r="25" spans="1:6">
      <c r="A25" s="31" t="s">
        <v>155</v>
      </c>
      <c r="B25" s="32">
        <v>16433</v>
      </c>
      <c r="C25" s="32">
        <v>152974</v>
      </c>
      <c r="D25" s="32">
        <v>11683</v>
      </c>
      <c r="E25" s="32">
        <v>9696</v>
      </c>
      <c r="F25" s="32">
        <v>1939</v>
      </c>
    </row>
    <row r="26" spans="1:6">
      <c r="A26" s="31" t="s">
        <v>240</v>
      </c>
      <c r="B26" s="32">
        <v>24190</v>
      </c>
      <c r="C26" s="32">
        <v>168092</v>
      </c>
      <c r="D26" s="32">
        <v>16844</v>
      </c>
      <c r="E26" s="32">
        <v>13586</v>
      </c>
      <c r="F26" s="32">
        <v>3126</v>
      </c>
    </row>
    <row r="27" spans="1:6">
      <c r="A27" s="89" t="s">
        <v>215</v>
      </c>
      <c r="B27" s="32">
        <f>SUM(B19:B26)</f>
        <v>827714</v>
      </c>
      <c r="C27" s="32">
        <f>SUM(C19:C26)</f>
        <v>8263283</v>
      </c>
      <c r="D27" s="32">
        <f>SUM(D19:D26)</f>
        <v>523416</v>
      </c>
      <c r="E27" s="32">
        <f>SUM(E19:E26)</f>
        <v>426616</v>
      </c>
      <c r="F27" s="32">
        <f>SUM(F19:F26)</f>
        <v>91801</v>
      </c>
    </row>
    <row r="30" spans="1:6" ht="38.25">
      <c r="A30" s="331" t="s">
        <v>216</v>
      </c>
      <c r="B30" s="355" t="s">
        <v>108</v>
      </c>
      <c r="C30" s="355" t="s">
        <v>109</v>
      </c>
      <c r="D30" s="355" t="s">
        <v>207</v>
      </c>
      <c r="E30" s="398" t="s">
        <v>208</v>
      </c>
      <c r="F30" s="144" t="s">
        <v>163</v>
      </c>
    </row>
    <row r="31" spans="1:6">
      <c r="A31" s="31" t="s">
        <v>101</v>
      </c>
      <c r="B31" s="34" t="s">
        <v>206</v>
      </c>
      <c r="C31" s="34" t="s">
        <v>206</v>
      </c>
      <c r="D31" s="34" t="s">
        <v>206</v>
      </c>
      <c r="E31" s="34" t="s">
        <v>206</v>
      </c>
      <c r="F31" s="34" t="s">
        <v>206</v>
      </c>
    </row>
    <row r="32" spans="1:6">
      <c r="A32" s="31" t="s">
        <v>183</v>
      </c>
      <c r="B32" s="32">
        <v>141171</v>
      </c>
      <c r="C32" s="32">
        <v>1607037</v>
      </c>
      <c r="D32" s="32">
        <v>78948</v>
      </c>
      <c r="E32" s="32"/>
      <c r="F32" s="39">
        <v>14682</v>
      </c>
    </row>
    <row r="33" spans="1:6">
      <c r="A33" s="31" t="s">
        <v>175</v>
      </c>
      <c r="B33" s="32">
        <v>125817</v>
      </c>
      <c r="C33" s="32">
        <v>1394032</v>
      </c>
      <c r="D33" s="32">
        <v>84470</v>
      </c>
      <c r="E33" s="32"/>
      <c r="F33" s="32">
        <v>12770</v>
      </c>
    </row>
    <row r="34" spans="1:6">
      <c r="A34" s="31" t="s">
        <v>147</v>
      </c>
      <c r="B34" s="32">
        <v>74193</v>
      </c>
      <c r="C34" s="32">
        <v>735937</v>
      </c>
      <c r="D34" s="32">
        <v>41991</v>
      </c>
      <c r="E34" s="32"/>
      <c r="F34" s="32">
        <v>10311</v>
      </c>
    </row>
    <row r="35" spans="1:6">
      <c r="A35" s="31" t="s">
        <v>148</v>
      </c>
      <c r="B35" s="32">
        <v>53574</v>
      </c>
      <c r="C35" s="32">
        <v>979938</v>
      </c>
      <c r="D35" s="32">
        <v>17740</v>
      </c>
      <c r="E35" s="32"/>
      <c r="F35" s="32">
        <v>6556</v>
      </c>
    </row>
    <row r="36" spans="1:6">
      <c r="A36" s="31" t="s">
        <v>149</v>
      </c>
      <c r="B36" s="32">
        <v>257646</v>
      </c>
      <c r="C36" s="32">
        <v>2285747</v>
      </c>
      <c r="D36" s="32">
        <v>187325</v>
      </c>
      <c r="E36" s="32"/>
      <c r="F36" s="32">
        <v>26723</v>
      </c>
    </row>
    <row r="37" spans="1:6">
      <c r="A37" s="31" t="s">
        <v>155</v>
      </c>
      <c r="B37" s="32">
        <v>11242</v>
      </c>
      <c r="C37" s="32">
        <v>117277</v>
      </c>
      <c r="D37" s="32">
        <v>7857</v>
      </c>
      <c r="E37" s="32"/>
      <c r="F37" s="32">
        <v>1343</v>
      </c>
    </row>
    <row r="38" spans="1:6">
      <c r="A38" s="31" t="s">
        <v>240</v>
      </c>
      <c r="B38" s="32">
        <v>43722</v>
      </c>
      <c r="C38" s="32">
        <v>479754</v>
      </c>
      <c r="D38" s="32">
        <v>24748</v>
      </c>
      <c r="E38" s="32"/>
      <c r="F38" s="32">
        <v>5346</v>
      </c>
    </row>
    <row r="39" spans="1:6">
      <c r="A39" s="89" t="s">
        <v>215</v>
      </c>
      <c r="B39" s="32">
        <f>SUM(B31:B38)</f>
        <v>707365</v>
      </c>
      <c r="C39" s="32">
        <f>SUM(C31:C38)</f>
        <v>7599722</v>
      </c>
      <c r="D39" s="32">
        <f>SUM(D31:D38)</f>
        <v>443079</v>
      </c>
      <c r="E39" s="32">
        <f>SUM(E31:E38)</f>
        <v>0</v>
      </c>
      <c r="F39" s="32">
        <f>SUM(F31:F38)</f>
        <v>77731</v>
      </c>
    </row>
    <row r="42" spans="1:6" s="416" customFormat="1">
      <c r="A42" s="103"/>
      <c r="B42" s="28" t="s">
        <v>232</v>
      </c>
      <c r="C42" s="28" t="s">
        <v>230</v>
      </c>
      <c r="D42" s="28" t="s">
        <v>138</v>
      </c>
      <c r="E42" s="28" t="s">
        <v>159</v>
      </c>
    </row>
    <row r="43" spans="1:6">
      <c r="A43" s="31" t="s">
        <v>317</v>
      </c>
      <c r="B43" s="32">
        <f>C39</f>
        <v>7599722</v>
      </c>
      <c r="C43" s="32">
        <f>B39</f>
        <v>707365</v>
      </c>
      <c r="D43" s="32">
        <f>D39</f>
        <v>443079</v>
      </c>
      <c r="E43" s="32">
        <f>F39</f>
        <v>77731</v>
      </c>
    </row>
    <row r="44" spans="1:6">
      <c r="A44" s="31" t="s">
        <v>318</v>
      </c>
      <c r="B44" s="32">
        <f>C27</f>
        <v>8263283</v>
      </c>
      <c r="C44" s="32">
        <f>B27</f>
        <v>827714</v>
      </c>
      <c r="D44" s="32">
        <f>D27</f>
        <v>523416</v>
      </c>
      <c r="E44" s="32">
        <f>F27</f>
        <v>91801</v>
      </c>
    </row>
    <row r="45" spans="1:6">
      <c r="A45" s="31" t="s">
        <v>430</v>
      </c>
      <c r="B45" s="397">
        <v>11463765</v>
      </c>
      <c r="C45" s="397">
        <v>1079317</v>
      </c>
      <c r="D45" s="397">
        <v>702058</v>
      </c>
      <c r="E45" s="397">
        <v>116886</v>
      </c>
    </row>
    <row r="47" spans="1:6">
      <c r="A47" s="23" t="s">
        <v>489</v>
      </c>
    </row>
  </sheetData>
  <mergeCells count="1">
    <mergeCell ref="A1:I1"/>
  </mergeCells>
  <phoneticPr fontId="2" type="noConversion"/>
  <printOptions horizontalCentered="1"/>
  <pageMargins left="0.75" right="0.75" top="1" bottom="1" header="0.5" footer="0.5"/>
  <pageSetup scale="60" orientation="landscape" horizontalDpi="4294967292" verticalDpi="4294967292" r:id="rId1"/>
  <headerFooter alignWithMargins="0">
    <oddHeader>&amp;R&amp;F
&amp;A</oddHeader>
    <oddFooter>&amp;RDecember 2009</oddFooter>
  </headerFooter>
  <drawing r:id="rId2"/>
</worksheet>
</file>

<file path=xl/worksheets/sheet25.xml><?xml version="1.0" encoding="utf-8"?>
<worksheet xmlns="http://schemas.openxmlformats.org/spreadsheetml/2006/main" xmlns:r="http://schemas.openxmlformats.org/officeDocument/2006/relationships">
  <sheetPr codeName="Sheet24"/>
  <dimension ref="A1:B33"/>
  <sheetViews>
    <sheetView zoomScaleNormal="100" workbookViewId="0">
      <selection activeCell="A6" sqref="A6:XFD6"/>
    </sheetView>
  </sheetViews>
  <sheetFormatPr defaultColWidth="8.85546875" defaultRowHeight="12.75"/>
  <cols>
    <col min="1" max="1" width="17.7109375" style="419" customWidth="1"/>
    <col min="2" max="2" width="85.85546875" style="419" customWidth="1"/>
    <col min="3" max="16384" width="8.85546875" style="419"/>
  </cols>
  <sheetData>
    <row r="1" spans="1:2" s="367" customFormat="1" ht="24" customHeight="1" thickBot="1">
      <c r="A1" s="134" t="s">
        <v>122</v>
      </c>
      <c r="B1" s="135" t="s">
        <v>265</v>
      </c>
    </row>
    <row r="2" spans="1:2" ht="55.5" customHeight="1" thickTop="1">
      <c r="A2" s="417" t="s">
        <v>300</v>
      </c>
      <c r="B2" s="418" t="s">
        <v>311</v>
      </c>
    </row>
    <row r="3" spans="1:2" s="422" customFormat="1" ht="51" customHeight="1">
      <c r="A3" s="420" t="s">
        <v>272</v>
      </c>
      <c r="B3" s="421" t="s">
        <v>260</v>
      </c>
    </row>
    <row r="4" spans="1:2" s="367" customFormat="1" ht="39" customHeight="1">
      <c r="A4" s="423" t="s">
        <v>164</v>
      </c>
      <c r="B4" s="424" t="s">
        <v>102</v>
      </c>
    </row>
    <row r="5" spans="1:2" ht="24.95" customHeight="1">
      <c r="A5" s="425" t="s">
        <v>234</v>
      </c>
      <c r="B5" s="426" t="s">
        <v>50</v>
      </c>
    </row>
    <row r="6" spans="1:2" s="422" customFormat="1" ht="18" customHeight="1">
      <c r="A6" s="148" t="s">
        <v>264</v>
      </c>
      <c r="B6" s="149" t="s">
        <v>265</v>
      </c>
    </row>
    <row r="7" spans="1:2" s="422" customFormat="1" ht="15.95" customHeight="1">
      <c r="A7" s="427" t="s">
        <v>52</v>
      </c>
      <c r="B7" s="428" t="s">
        <v>68</v>
      </c>
    </row>
    <row r="8" spans="1:2" s="422" customFormat="1" ht="18" customHeight="1">
      <c r="A8" s="429" t="s">
        <v>53</v>
      </c>
      <c r="B8" s="428" t="s">
        <v>69</v>
      </c>
    </row>
    <row r="9" spans="1:2" s="422" customFormat="1" ht="27.95" customHeight="1">
      <c r="A9" s="429" t="s">
        <v>70</v>
      </c>
      <c r="B9" s="428" t="s">
        <v>36</v>
      </c>
    </row>
    <row r="10" spans="1:2" s="367" customFormat="1" ht="15.95" customHeight="1">
      <c r="A10" s="423" t="s">
        <v>267</v>
      </c>
      <c r="B10" s="430" t="s">
        <v>61</v>
      </c>
    </row>
    <row r="11" spans="1:2" ht="15" customHeight="1">
      <c r="A11" s="431" t="s">
        <v>301</v>
      </c>
      <c r="B11" s="432" t="s">
        <v>279</v>
      </c>
    </row>
    <row r="12" spans="1:2" s="422" customFormat="1" ht="25.5">
      <c r="A12" s="433" t="s">
        <v>172</v>
      </c>
      <c r="B12" s="434" t="s">
        <v>280</v>
      </c>
    </row>
    <row r="13" spans="1:2" s="367" customFormat="1" ht="38.25">
      <c r="A13" s="435" t="s">
        <v>174</v>
      </c>
      <c r="B13" s="436" t="s">
        <v>110</v>
      </c>
    </row>
    <row r="14" spans="1:2" ht="36.950000000000003" customHeight="1">
      <c r="A14" s="437" t="s">
        <v>168</v>
      </c>
      <c r="B14" s="438" t="s">
        <v>43</v>
      </c>
    </row>
    <row r="15" spans="1:2" s="422" customFormat="1" ht="38.25">
      <c r="A15" s="439" t="s">
        <v>319</v>
      </c>
      <c r="B15" s="440" t="s">
        <v>62</v>
      </c>
    </row>
    <row r="16" spans="1:2" s="367" customFormat="1" ht="25.5">
      <c r="A16" s="423" t="s">
        <v>63</v>
      </c>
      <c r="B16" s="424" t="s">
        <v>285</v>
      </c>
    </row>
    <row r="17" spans="1:2">
      <c r="A17" s="431" t="s">
        <v>286</v>
      </c>
      <c r="B17" s="432" t="s">
        <v>274</v>
      </c>
    </row>
    <row r="18" spans="1:2" s="422" customFormat="1">
      <c r="A18" s="420" t="s">
        <v>275</v>
      </c>
      <c r="B18" s="421" t="s">
        <v>188</v>
      </c>
    </row>
    <row r="19" spans="1:2">
      <c r="A19" s="441" t="s">
        <v>189</v>
      </c>
      <c r="B19" s="432" t="s">
        <v>64</v>
      </c>
    </row>
    <row r="20" spans="1:2" s="422" customFormat="1" ht="38.25">
      <c r="A20" s="420" t="s">
        <v>158</v>
      </c>
      <c r="B20" s="421" t="s">
        <v>65</v>
      </c>
    </row>
    <row r="21" spans="1:2" s="367" customFormat="1" ht="15.95" customHeight="1" thickBot="1">
      <c r="A21" s="134" t="s">
        <v>266</v>
      </c>
      <c r="B21" s="135" t="s">
        <v>265</v>
      </c>
    </row>
    <row r="22" spans="1:2" ht="26.25" thickTop="1">
      <c r="A22" s="441" t="s">
        <v>268</v>
      </c>
      <c r="B22" s="442" t="s">
        <v>257</v>
      </c>
    </row>
    <row r="23" spans="1:2" s="422" customFormat="1">
      <c r="A23" s="420" t="s">
        <v>178</v>
      </c>
      <c r="B23" s="443" t="s">
        <v>271</v>
      </c>
    </row>
    <row r="24" spans="1:2" s="367" customFormat="1" ht="38.25">
      <c r="A24" s="444" t="s">
        <v>139</v>
      </c>
      <c r="B24" s="445" t="s">
        <v>282</v>
      </c>
    </row>
    <row r="25" spans="1:2" ht="38.25">
      <c r="A25" s="431" t="s">
        <v>283</v>
      </c>
      <c r="B25" s="432" t="s">
        <v>44</v>
      </c>
    </row>
    <row r="26" spans="1:2" s="422" customFormat="1">
      <c r="A26" s="420" t="s">
        <v>284</v>
      </c>
      <c r="B26" s="421" t="s">
        <v>165</v>
      </c>
    </row>
    <row r="27" spans="1:2" s="367" customFormat="1">
      <c r="A27" s="423" t="s">
        <v>166</v>
      </c>
      <c r="B27" s="424" t="s">
        <v>167</v>
      </c>
    </row>
    <row r="28" spans="1:2" s="422" customFormat="1">
      <c r="A28" s="446" t="s">
        <v>119</v>
      </c>
      <c r="B28" s="421" t="s">
        <v>157</v>
      </c>
    </row>
    <row r="29" spans="1:2" s="367" customFormat="1" ht="38.25">
      <c r="A29" s="423" t="s">
        <v>159</v>
      </c>
      <c r="B29" s="424" t="s">
        <v>111</v>
      </c>
    </row>
    <row r="30" spans="1:2" ht="13.5" thickBot="1">
      <c r="A30" s="136" t="s">
        <v>117</v>
      </c>
      <c r="B30" s="137" t="s">
        <v>265</v>
      </c>
    </row>
    <row r="31" spans="1:2" s="422" customFormat="1" ht="13.5" thickTop="1">
      <c r="A31" s="447" t="s">
        <v>88</v>
      </c>
      <c r="B31" s="448" t="s">
        <v>66</v>
      </c>
    </row>
    <row r="32" spans="1:2" s="367" customFormat="1" ht="25.5">
      <c r="A32" s="449" t="s">
        <v>112</v>
      </c>
      <c r="B32" s="424" t="s">
        <v>67</v>
      </c>
    </row>
    <row r="33" spans="1:2">
      <c r="A33" s="450" t="s">
        <v>113</v>
      </c>
      <c r="B33" s="432" t="s">
        <v>47</v>
      </c>
    </row>
  </sheetData>
  <phoneticPr fontId="2" type="noConversion"/>
  <pageMargins left="0.75" right="0.75" top="1" bottom="1" header="0.5" footer="0.5"/>
  <pageSetup scale="90" orientation="landscape" horizontalDpi="4294967292" verticalDpi="4294967292" r:id="rId1"/>
  <headerFooter alignWithMargins="0">
    <oddHeader>&amp;R&amp;F
&amp;A</oddHeader>
    <oddFooter>&amp;RDecember 2009</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sheetPr codeName="Sheet3"/>
  <dimension ref="A1:B11"/>
  <sheetViews>
    <sheetView zoomScaleNormal="100" workbookViewId="0">
      <selection activeCell="I6" sqref="I6"/>
    </sheetView>
  </sheetViews>
  <sheetFormatPr defaultColWidth="8.85546875" defaultRowHeight="12.75"/>
  <cols>
    <col min="1" max="1" width="53.42578125" customWidth="1"/>
    <col min="2" max="2" width="45.42578125" customWidth="1"/>
  </cols>
  <sheetData>
    <row r="1" spans="1:2" ht="108" customHeight="1">
      <c r="A1" s="458" t="s">
        <v>312</v>
      </c>
      <c r="B1" s="459"/>
    </row>
    <row r="2" spans="1:2" ht="51" customHeight="1">
      <c r="A2" s="462" t="s">
        <v>364</v>
      </c>
      <c r="B2" s="463"/>
    </row>
    <row r="3" spans="1:2" ht="15.95" customHeight="1">
      <c r="A3" s="460"/>
      <c r="B3" s="460"/>
    </row>
    <row r="4" spans="1:2" ht="63.95" customHeight="1">
      <c r="A4" s="462" t="s">
        <v>72</v>
      </c>
      <c r="B4" s="462"/>
    </row>
    <row r="5" spans="1:2" ht="15" customHeight="1">
      <c r="A5" s="460"/>
      <c r="B5" s="460"/>
    </row>
    <row r="6" spans="1:2" ht="67.5" customHeight="1">
      <c r="A6" s="462" t="s">
        <v>506</v>
      </c>
      <c r="B6" s="462"/>
    </row>
    <row r="7" spans="1:2" ht="18" customHeight="1">
      <c r="A7" s="460"/>
      <c r="B7" s="460"/>
    </row>
    <row r="8" spans="1:2" ht="46.5" customHeight="1">
      <c r="A8" s="462" t="s">
        <v>496</v>
      </c>
      <c r="B8" s="462"/>
    </row>
    <row r="9" spans="1:2" ht="17.100000000000001" customHeight="1">
      <c r="A9" s="460"/>
      <c r="B9" s="460"/>
    </row>
    <row r="10" spans="1:2" ht="20.100000000000001" customHeight="1">
      <c r="A10" s="462" t="s">
        <v>361</v>
      </c>
      <c r="B10" s="462"/>
    </row>
    <row r="11" spans="1:2" ht="21" customHeight="1">
      <c r="A11" s="461"/>
      <c r="B11" s="461"/>
    </row>
  </sheetData>
  <mergeCells count="11">
    <mergeCell ref="A1:B1"/>
    <mergeCell ref="A7:B7"/>
    <mergeCell ref="A9:B9"/>
    <mergeCell ref="A11:B11"/>
    <mergeCell ref="A2:B2"/>
    <mergeCell ref="A4:B4"/>
    <mergeCell ref="A6:B6"/>
    <mergeCell ref="A8:B8"/>
    <mergeCell ref="A10:B10"/>
    <mergeCell ref="A3:B3"/>
    <mergeCell ref="A5:B5"/>
  </mergeCells>
  <phoneticPr fontId="2" type="noConversion"/>
  <printOptions horizontalCentered="1"/>
  <pageMargins left="0.75" right="0.75" top="1" bottom="1" header="0.5" footer="0.5"/>
  <pageSetup orientation="landscape" horizontalDpi="4294967292" verticalDpi="4294967292" r:id="rId1"/>
  <headerFooter alignWithMargins="0">
    <oddHeader>&amp;R&amp;F
&amp;A</oddHeader>
    <oddFooter>&amp;RDecember 2009</oddFooter>
  </headerFooter>
</worksheet>
</file>

<file path=xl/worksheets/sheet4.xml><?xml version="1.0" encoding="utf-8"?>
<worksheet xmlns="http://schemas.openxmlformats.org/spreadsheetml/2006/main" xmlns:r="http://schemas.openxmlformats.org/officeDocument/2006/relationships">
  <sheetPr codeName="Sheet4"/>
  <dimension ref="A1:E12"/>
  <sheetViews>
    <sheetView workbookViewId="0">
      <selection activeCell="B2" sqref="B2:C10"/>
    </sheetView>
  </sheetViews>
  <sheetFormatPr defaultColWidth="11.42578125" defaultRowHeight="12.75"/>
  <cols>
    <col min="2" max="2" width="50.7109375" customWidth="1"/>
    <col min="3" max="3" width="42" customWidth="1"/>
  </cols>
  <sheetData>
    <row r="1" spans="1:5" ht="51.95" customHeight="1" thickBot="1">
      <c r="A1" s="464" t="s">
        <v>313</v>
      </c>
      <c r="B1" s="465"/>
      <c r="C1" s="465"/>
    </row>
    <row r="2" spans="1:5" ht="18">
      <c r="B2" s="468" t="s">
        <v>97</v>
      </c>
      <c r="C2" s="469"/>
    </row>
    <row r="3" spans="1:5" ht="18.75" thickBot="1">
      <c r="B3" s="470" t="s">
        <v>367</v>
      </c>
      <c r="C3" s="471"/>
    </row>
    <row r="4" spans="1:5" ht="18.75" thickBot="1">
      <c r="B4" s="131" t="s">
        <v>35</v>
      </c>
      <c r="C4" s="169" t="s">
        <v>497</v>
      </c>
      <c r="E4" s="26"/>
    </row>
    <row r="5" spans="1:5" ht="36.75" thickBot="1">
      <c r="B5" s="132" t="s">
        <v>181</v>
      </c>
      <c r="C5" s="340" t="s">
        <v>484</v>
      </c>
      <c r="E5" s="26"/>
    </row>
    <row r="6" spans="1:5" ht="18.75" thickBot="1">
      <c r="B6" s="132" t="s">
        <v>60</v>
      </c>
      <c r="C6" s="171" t="s">
        <v>507</v>
      </c>
      <c r="E6" s="26"/>
    </row>
    <row r="7" spans="1:5" ht="18.75" thickBot="1">
      <c r="B7" s="132" t="s">
        <v>179</v>
      </c>
      <c r="C7" s="340" t="s">
        <v>490</v>
      </c>
      <c r="E7" s="26"/>
    </row>
    <row r="8" spans="1:5" ht="18.75" thickBot="1">
      <c r="B8" s="132" t="s">
        <v>96</v>
      </c>
      <c r="C8" s="340" t="s">
        <v>521</v>
      </c>
      <c r="E8" s="26"/>
    </row>
    <row r="9" spans="1:5" ht="18.75" thickBot="1">
      <c r="B9" s="132" t="s">
        <v>120</v>
      </c>
      <c r="C9" s="170" t="s">
        <v>524</v>
      </c>
      <c r="E9" s="26"/>
    </row>
    <row r="10" spans="1:5" ht="36.75" thickBot="1">
      <c r="B10" s="133" t="s">
        <v>180</v>
      </c>
      <c r="C10" s="172" t="s">
        <v>511</v>
      </c>
      <c r="E10" s="26"/>
    </row>
    <row r="11" spans="1:5" ht="13.5" thickTop="1"/>
    <row r="12" spans="1:5" s="177" customFormat="1" ht="262.5" customHeight="1">
      <c r="B12" s="466" t="s">
        <v>516</v>
      </c>
      <c r="C12" s="467"/>
    </row>
  </sheetData>
  <mergeCells count="4">
    <mergeCell ref="A1:C1"/>
    <mergeCell ref="B12:C12"/>
    <mergeCell ref="B2:C2"/>
    <mergeCell ref="B3:C3"/>
  </mergeCells>
  <phoneticPr fontId="2" type="noConversion"/>
  <pageMargins left="0.75" right="0.75" top="1" bottom="1" header="0.5" footer="0.5"/>
  <pageSetup orientation="landscape" horizontalDpi="4294967292" verticalDpi="4294967292" r:id="rId1"/>
  <headerFooter alignWithMargins="0">
    <oddHeader>&amp;R&amp;F
&amp;A</oddHeader>
    <oddFooter>&amp;RDecember 2009</oddFooter>
  </headerFooter>
</worksheet>
</file>

<file path=xl/worksheets/sheet5.xml><?xml version="1.0" encoding="utf-8"?>
<worksheet xmlns="http://schemas.openxmlformats.org/spreadsheetml/2006/main" xmlns:r="http://schemas.openxmlformats.org/officeDocument/2006/relationships">
  <sheetPr codeName="Sheet5"/>
  <dimension ref="A1:O24"/>
  <sheetViews>
    <sheetView topLeftCell="A9" workbookViewId="0">
      <selection activeCell="B9" sqref="B9:L9"/>
    </sheetView>
  </sheetViews>
  <sheetFormatPr defaultColWidth="8.85546875" defaultRowHeight="12.75"/>
  <cols>
    <col min="1" max="1" width="11.7109375" style="53" customWidth="1"/>
    <col min="2" max="6" width="11.42578125" style="53" customWidth="1"/>
    <col min="7" max="7" width="38.140625" style="53" customWidth="1"/>
    <col min="8" max="13" width="8.85546875" style="53"/>
    <col min="14" max="14" width="7.5703125" style="53" customWidth="1"/>
    <col min="15" max="15" width="8.5703125" style="53" customWidth="1"/>
    <col min="16" max="16384" width="8.85546875" style="53"/>
  </cols>
  <sheetData>
    <row r="1" spans="1:15" ht="25.5" customHeight="1">
      <c r="A1" s="472" t="s">
        <v>263</v>
      </c>
      <c r="B1" s="473"/>
      <c r="C1" s="473"/>
      <c r="D1" s="473"/>
      <c r="E1" s="473"/>
      <c r="F1" s="473"/>
      <c r="G1" s="473"/>
      <c r="H1" s="473"/>
      <c r="I1" s="473"/>
      <c r="J1" s="473"/>
      <c r="K1" s="473"/>
      <c r="L1" s="474"/>
    </row>
    <row r="2" spans="1:15">
      <c r="A2" s="487"/>
      <c r="B2" s="487"/>
      <c r="C2" s="487"/>
      <c r="D2" s="487"/>
      <c r="E2" s="487"/>
      <c r="F2" s="487"/>
      <c r="G2" s="487"/>
      <c r="H2" s="487"/>
      <c r="I2" s="487"/>
      <c r="J2" s="487"/>
      <c r="K2" s="487"/>
      <c r="L2" s="487"/>
    </row>
    <row r="3" spans="1:15" s="168" customFormat="1" ht="26.25" customHeight="1">
      <c r="A3" s="138" t="s">
        <v>75</v>
      </c>
      <c r="B3" s="475" t="s">
        <v>118</v>
      </c>
      <c r="C3" s="476"/>
      <c r="D3" s="476"/>
      <c r="E3" s="476"/>
      <c r="F3" s="476"/>
      <c r="G3" s="476"/>
      <c r="H3" s="476"/>
      <c r="I3" s="476"/>
      <c r="J3" s="476"/>
      <c r="K3" s="476"/>
      <c r="L3" s="476"/>
    </row>
    <row r="4" spans="1:15" ht="51.95" customHeight="1">
      <c r="A4" s="138" t="s">
        <v>173</v>
      </c>
      <c r="B4" s="477" t="s">
        <v>517</v>
      </c>
      <c r="C4" s="478"/>
      <c r="D4" s="478"/>
      <c r="E4" s="478"/>
      <c r="F4" s="478"/>
      <c r="G4" s="478"/>
      <c r="H4" s="478"/>
      <c r="I4" s="478"/>
      <c r="J4" s="478"/>
      <c r="K4" s="478"/>
      <c r="L4" s="478"/>
    </row>
    <row r="5" spans="1:15" ht="77.099999999999994" customHeight="1">
      <c r="A5" s="139" t="s">
        <v>190</v>
      </c>
      <c r="B5" s="477" t="s">
        <v>508</v>
      </c>
      <c r="C5" s="478"/>
      <c r="D5" s="478"/>
      <c r="E5" s="478"/>
      <c r="F5" s="478"/>
      <c r="G5" s="478"/>
      <c r="H5" s="478"/>
      <c r="I5" s="478"/>
      <c r="J5" s="478"/>
      <c r="K5" s="478"/>
      <c r="L5" s="478"/>
    </row>
    <row r="6" spans="1:15" ht="68.25" customHeight="1">
      <c r="A6" s="139" t="s">
        <v>191</v>
      </c>
      <c r="B6" s="477" t="s">
        <v>501</v>
      </c>
      <c r="C6" s="478"/>
      <c r="D6" s="478"/>
      <c r="E6" s="478"/>
      <c r="F6" s="478"/>
      <c r="G6" s="478"/>
      <c r="H6" s="478"/>
      <c r="I6" s="478"/>
      <c r="J6" s="478"/>
      <c r="K6" s="478"/>
      <c r="L6" s="478"/>
    </row>
    <row r="7" spans="1:15" ht="39" customHeight="1">
      <c r="A7" s="138" t="s">
        <v>161</v>
      </c>
      <c r="B7" s="477" t="s">
        <v>499</v>
      </c>
      <c r="C7" s="478"/>
      <c r="D7" s="478"/>
      <c r="E7" s="478"/>
      <c r="F7" s="478"/>
      <c r="G7" s="478"/>
      <c r="H7" s="478"/>
      <c r="I7" s="478"/>
      <c r="J7" s="478"/>
      <c r="K7" s="478"/>
      <c r="L7" s="478"/>
    </row>
    <row r="8" spans="1:15" s="405" customFormat="1" ht="409.5" customHeight="1">
      <c r="A8" s="333" t="s">
        <v>103</v>
      </c>
      <c r="B8" s="485" t="s">
        <v>512</v>
      </c>
      <c r="C8" s="486"/>
      <c r="D8" s="486"/>
      <c r="E8" s="486"/>
      <c r="F8" s="486"/>
      <c r="G8" s="486"/>
      <c r="H8" s="486"/>
      <c r="I8" s="486"/>
      <c r="J8" s="486"/>
      <c r="K8" s="486"/>
      <c r="L8" s="486"/>
    </row>
    <row r="9" spans="1:15" s="405" customFormat="1" ht="198" customHeight="1">
      <c r="A9" s="194" t="s">
        <v>529</v>
      </c>
      <c r="B9" s="485" t="s">
        <v>530</v>
      </c>
      <c r="C9" s="486"/>
      <c r="D9" s="486"/>
      <c r="E9" s="486"/>
      <c r="F9" s="486"/>
      <c r="G9" s="486"/>
      <c r="H9" s="486"/>
      <c r="I9" s="486"/>
      <c r="J9" s="486"/>
      <c r="K9" s="486"/>
      <c r="L9" s="486"/>
    </row>
    <row r="10" spans="1:15" ht="198" customHeight="1">
      <c r="A10" s="139" t="s">
        <v>192</v>
      </c>
      <c r="B10" s="479" t="s">
        <v>519</v>
      </c>
      <c r="C10" s="480"/>
      <c r="D10" s="480"/>
      <c r="E10" s="480"/>
      <c r="F10" s="480"/>
      <c r="G10" s="480"/>
      <c r="H10" s="480"/>
      <c r="I10" s="480"/>
      <c r="J10" s="480"/>
      <c r="K10" s="480"/>
      <c r="L10" s="480"/>
      <c r="M10" s="116"/>
      <c r="N10" s="116"/>
      <c r="O10" s="116"/>
    </row>
    <row r="11" spans="1:15">
      <c r="A11" s="484"/>
      <c r="B11" s="484"/>
      <c r="C11" s="484"/>
      <c r="D11" s="484"/>
      <c r="E11" s="484"/>
      <c r="F11" s="484"/>
      <c r="G11" s="484"/>
      <c r="H11" s="484"/>
      <c r="I11" s="484"/>
      <c r="J11" s="484"/>
      <c r="K11" s="484"/>
      <c r="L11" s="484"/>
    </row>
    <row r="12" spans="1:15" ht="27" customHeight="1">
      <c r="A12" s="138" t="s">
        <v>76</v>
      </c>
      <c r="B12" s="481" t="s">
        <v>77</v>
      </c>
      <c r="C12" s="482"/>
      <c r="D12" s="482"/>
      <c r="E12" s="482"/>
      <c r="F12" s="482"/>
      <c r="G12" s="482"/>
      <c r="H12" s="482"/>
      <c r="I12" s="482"/>
      <c r="J12" s="482"/>
      <c r="K12" s="482"/>
      <c r="L12" s="483"/>
    </row>
    <row r="13" spans="1:15" ht="26.25" customHeight="1">
      <c r="A13" s="139" t="s">
        <v>194</v>
      </c>
      <c r="B13" s="478" t="s">
        <v>142</v>
      </c>
      <c r="C13" s="478"/>
      <c r="D13" s="478"/>
      <c r="E13" s="478"/>
      <c r="F13" s="478"/>
      <c r="G13" s="478"/>
      <c r="H13" s="478"/>
      <c r="I13" s="478"/>
      <c r="J13" s="478"/>
      <c r="K13" s="478"/>
      <c r="L13" s="478"/>
    </row>
    <row r="14" spans="1:15" ht="95.25" customHeight="1">
      <c r="A14" s="138" t="s">
        <v>193</v>
      </c>
      <c r="B14" s="477" t="s">
        <v>366</v>
      </c>
      <c r="C14" s="478"/>
      <c r="D14" s="478"/>
      <c r="E14" s="478"/>
      <c r="F14" s="478"/>
      <c r="G14" s="478"/>
      <c r="H14" s="478"/>
      <c r="I14" s="478"/>
      <c r="J14" s="478"/>
      <c r="K14" s="478"/>
      <c r="L14" s="478"/>
    </row>
    <row r="15" spans="1:15" ht="36.950000000000003" customHeight="1">
      <c r="A15" s="138" t="s">
        <v>59</v>
      </c>
      <c r="B15" s="478" t="s">
        <v>352</v>
      </c>
      <c r="C15" s="478"/>
      <c r="D15" s="478"/>
      <c r="E15" s="478"/>
      <c r="F15" s="478"/>
      <c r="G15" s="478"/>
      <c r="H15" s="478"/>
      <c r="I15" s="478"/>
      <c r="J15" s="478"/>
      <c r="K15" s="478"/>
      <c r="L15" s="478"/>
    </row>
    <row r="16" spans="1:15" ht="42" customHeight="1">
      <c r="A16" s="138" t="s">
        <v>195</v>
      </c>
      <c r="B16" s="478" t="s">
        <v>73</v>
      </c>
      <c r="C16" s="478"/>
      <c r="D16" s="478"/>
      <c r="E16" s="478"/>
      <c r="F16" s="478"/>
      <c r="G16" s="478"/>
      <c r="H16" s="478"/>
      <c r="I16" s="478"/>
      <c r="J16" s="478"/>
      <c r="K16" s="478"/>
      <c r="L16" s="478"/>
    </row>
    <row r="17" spans="1:12" ht="41.25" customHeight="1">
      <c r="A17" s="138" t="s">
        <v>160</v>
      </c>
      <c r="B17" s="478" t="s">
        <v>80</v>
      </c>
      <c r="C17" s="478"/>
      <c r="D17" s="478"/>
      <c r="E17" s="478"/>
      <c r="F17" s="478"/>
      <c r="G17" s="478"/>
      <c r="H17" s="478"/>
      <c r="I17" s="478"/>
      <c r="J17" s="478"/>
      <c r="K17" s="478"/>
      <c r="L17" s="478"/>
    </row>
    <row r="18" spans="1:12" ht="165.75" customHeight="1">
      <c r="A18" s="138" t="s">
        <v>259</v>
      </c>
      <c r="B18" s="477" t="s">
        <v>500</v>
      </c>
      <c r="C18" s="478"/>
      <c r="D18" s="478"/>
      <c r="E18" s="478"/>
      <c r="F18" s="478"/>
      <c r="G18" s="478"/>
      <c r="H18" s="478"/>
      <c r="I18" s="478"/>
      <c r="J18" s="478"/>
      <c r="K18" s="478"/>
      <c r="L18" s="478"/>
    </row>
    <row r="19" spans="1:12">
      <c r="A19" s="493"/>
      <c r="B19" s="493"/>
      <c r="C19" s="493"/>
      <c r="D19" s="493"/>
      <c r="E19" s="493"/>
      <c r="F19" s="493"/>
      <c r="G19" s="493"/>
      <c r="H19" s="493"/>
      <c r="I19" s="493"/>
      <c r="J19" s="493"/>
      <c r="K19" s="493"/>
      <c r="L19" s="493"/>
    </row>
    <row r="20" spans="1:12" ht="25.5">
      <c r="A20" s="141" t="s">
        <v>51</v>
      </c>
      <c r="B20" s="488"/>
      <c r="C20" s="488"/>
      <c r="D20" s="488"/>
      <c r="E20" s="488"/>
      <c r="F20" s="488"/>
      <c r="G20" s="488"/>
      <c r="H20" s="488"/>
      <c r="I20" s="488"/>
      <c r="J20" s="488"/>
      <c r="K20" s="488"/>
      <c r="L20" s="489"/>
    </row>
    <row r="21" spans="1:12" ht="111" customHeight="1">
      <c r="A21" s="140" t="s">
        <v>143</v>
      </c>
      <c r="B21" s="477" t="s">
        <v>365</v>
      </c>
      <c r="C21" s="478"/>
      <c r="D21" s="478"/>
      <c r="E21" s="478"/>
      <c r="F21" s="478"/>
      <c r="G21" s="478"/>
      <c r="H21" s="478"/>
      <c r="I21" s="478"/>
      <c r="J21" s="478"/>
      <c r="K21" s="478"/>
      <c r="L21" s="478"/>
    </row>
    <row r="22" spans="1:12" ht="113.1" customHeight="1">
      <c r="A22" s="138" t="s">
        <v>144</v>
      </c>
      <c r="B22" s="490" t="s">
        <v>71</v>
      </c>
      <c r="C22" s="490"/>
      <c r="D22" s="490"/>
      <c r="E22" s="490"/>
      <c r="F22" s="490"/>
      <c r="G22" s="490"/>
      <c r="H22" s="490"/>
      <c r="I22" s="490"/>
      <c r="J22" s="490"/>
      <c r="K22" s="490"/>
      <c r="L22" s="490"/>
    </row>
    <row r="23" spans="1:12" ht="60" customHeight="1">
      <c r="A23" s="403" t="s">
        <v>502</v>
      </c>
      <c r="B23" s="494" t="s">
        <v>503</v>
      </c>
      <c r="C23" s="480"/>
      <c r="D23" s="480"/>
      <c r="E23" s="480"/>
      <c r="F23" s="480"/>
      <c r="G23" s="480"/>
      <c r="H23" s="480"/>
      <c r="I23" s="480"/>
      <c r="J23" s="480"/>
      <c r="K23" s="480"/>
      <c r="L23" s="480"/>
    </row>
    <row r="24" spans="1:12" ht="27" customHeight="1">
      <c r="A24" s="138" t="s">
        <v>145</v>
      </c>
      <c r="B24" s="491" t="s">
        <v>504</v>
      </c>
      <c r="C24" s="492"/>
      <c r="D24" s="492"/>
      <c r="E24" s="492"/>
      <c r="F24" s="492"/>
      <c r="G24" s="492"/>
      <c r="H24" s="492"/>
      <c r="I24" s="492"/>
      <c r="J24" s="492"/>
      <c r="K24" s="492"/>
      <c r="L24" s="492"/>
    </row>
  </sheetData>
  <mergeCells count="24">
    <mergeCell ref="B20:L20"/>
    <mergeCell ref="B21:L21"/>
    <mergeCell ref="B22:L22"/>
    <mergeCell ref="B24:L24"/>
    <mergeCell ref="B17:L17"/>
    <mergeCell ref="B18:L18"/>
    <mergeCell ref="A19:L19"/>
    <mergeCell ref="B23:L23"/>
    <mergeCell ref="A1:L1"/>
    <mergeCell ref="B3:L3"/>
    <mergeCell ref="B5:L5"/>
    <mergeCell ref="B4:L4"/>
    <mergeCell ref="B16:L16"/>
    <mergeCell ref="B10:L10"/>
    <mergeCell ref="B12:L12"/>
    <mergeCell ref="B13:L13"/>
    <mergeCell ref="A11:L11"/>
    <mergeCell ref="B6:L6"/>
    <mergeCell ref="B7:L7"/>
    <mergeCell ref="B8:L8"/>
    <mergeCell ref="B14:L14"/>
    <mergeCell ref="B15:L15"/>
    <mergeCell ref="A2:L2"/>
    <mergeCell ref="B9:L9"/>
  </mergeCells>
  <phoneticPr fontId="2" type="noConversion"/>
  <pageMargins left="0.75" right="0.75" top="1" bottom="1" header="0.5" footer="0.5"/>
  <pageSetup scale="75" orientation="landscape" horizontalDpi="4294967292" verticalDpi="4294967292" r:id="rId1"/>
  <headerFooter alignWithMargins="0">
    <oddHeader>&amp;R&amp;F
&amp;A</oddHeader>
    <oddFooter>&amp;RDecember 2009</oddFooter>
  </headerFooter>
  <rowBreaks count="2" manualBreakCount="2">
    <brk id="10" max="16383" man="1"/>
    <brk id="18" max="16383" man="1"/>
  </rowBreaks>
</worksheet>
</file>

<file path=xl/worksheets/sheet6.xml><?xml version="1.0" encoding="utf-8"?>
<worksheet xmlns="http://schemas.openxmlformats.org/spreadsheetml/2006/main" xmlns:r="http://schemas.openxmlformats.org/officeDocument/2006/relationships">
  <sheetPr codeName="Sheet6"/>
  <dimension ref="A1:K49"/>
  <sheetViews>
    <sheetView workbookViewId="0">
      <selection activeCell="A6" sqref="A6:C14"/>
    </sheetView>
  </sheetViews>
  <sheetFormatPr defaultColWidth="8.85546875" defaultRowHeight="12.75"/>
  <cols>
    <col min="1" max="1" width="29" customWidth="1"/>
    <col min="2" max="2" width="22" customWidth="1"/>
    <col min="3" max="5" width="15.7109375" customWidth="1"/>
    <col min="6" max="6" width="34.42578125" customWidth="1"/>
  </cols>
  <sheetData>
    <row r="1" spans="1:11" ht="46.5" customHeight="1">
      <c r="A1" s="495" t="s">
        <v>431</v>
      </c>
      <c r="B1" s="495"/>
      <c r="C1" s="495"/>
      <c r="D1" s="495"/>
      <c r="E1" s="495"/>
      <c r="F1" s="495"/>
    </row>
    <row r="2" spans="1:11">
      <c r="A2" s="41"/>
      <c r="B2" s="41"/>
    </row>
    <row r="3" spans="1:11">
      <c r="B3" s="41"/>
    </row>
    <row r="4" spans="1:11">
      <c r="A4" s="23" t="s">
        <v>113</v>
      </c>
      <c r="B4" s="23"/>
      <c r="C4" s="23"/>
      <c r="D4" s="23"/>
    </row>
    <row r="5" spans="1:11">
      <c r="B5" s="23"/>
      <c r="C5" s="23"/>
      <c r="D5" s="23"/>
      <c r="E5" s="41"/>
      <c r="F5" s="41"/>
    </row>
    <row r="6" spans="1:11">
      <c r="A6" s="317" t="s">
        <v>434</v>
      </c>
      <c r="B6" s="268" t="s">
        <v>435</v>
      </c>
      <c r="C6" s="268" t="s">
        <v>292</v>
      </c>
      <c r="D6" s="326"/>
    </row>
    <row r="7" spans="1:11">
      <c r="A7" s="300" t="s">
        <v>202</v>
      </c>
      <c r="B7" s="329">
        <f>C23/(1024*1024)</f>
        <v>100.32615296936035</v>
      </c>
      <c r="C7" s="329">
        <f>E23/(1000000)</f>
        <v>2.1305429999999999</v>
      </c>
      <c r="D7" s="49"/>
    </row>
    <row r="8" spans="1:11">
      <c r="A8" s="300" t="s">
        <v>183</v>
      </c>
      <c r="B8" s="329">
        <f>C21/(1024*1024)</f>
        <v>110.49283523845672</v>
      </c>
      <c r="C8" s="329">
        <f>E21/(1000000)</f>
        <v>7.764888</v>
      </c>
      <c r="D8" s="49"/>
    </row>
    <row r="9" spans="1:11">
      <c r="A9" s="300" t="s">
        <v>184</v>
      </c>
      <c r="B9" s="329">
        <f>D22/1024</f>
        <v>5.5028544921874998</v>
      </c>
      <c r="C9" s="329">
        <f>E22/(1000000)</f>
        <v>0.444191</v>
      </c>
      <c r="D9" s="49"/>
    </row>
    <row r="10" spans="1:11">
      <c r="A10" s="300" t="s">
        <v>147</v>
      </c>
      <c r="B10" s="329">
        <f>C24/(1024*1024)</f>
        <v>107.43744410514832</v>
      </c>
      <c r="C10" s="329">
        <f>E24/(1000000)</f>
        <v>9.5822380000000003</v>
      </c>
      <c r="D10" s="49"/>
    </row>
    <row r="11" spans="1:11">
      <c r="A11" s="300" t="s">
        <v>148</v>
      </c>
      <c r="B11" s="329">
        <f>C25/(1024*1024)</f>
        <v>48.763137677192688</v>
      </c>
      <c r="C11" s="329">
        <f>E25/(1000000)</f>
        <v>0.25401000000000001</v>
      </c>
      <c r="D11" s="49"/>
    </row>
    <row r="12" spans="1:11">
      <c r="A12" s="300" t="s">
        <v>149</v>
      </c>
      <c r="B12" s="329">
        <f>C26/(1024*1024)</f>
        <v>13.041063204765321</v>
      </c>
      <c r="C12" s="329">
        <f>E26/(1000000)</f>
        <v>3.6192259999999998</v>
      </c>
      <c r="D12" s="49"/>
    </row>
    <row r="13" spans="1:11">
      <c r="A13" s="300" t="s">
        <v>240</v>
      </c>
      <c r="B13" s="329">
        <f>C27/(1024*1024)</f>
        <v>1.7398913555145263</v>
      </c>
      <c r="C13" s="329">
        <f>E27/(1000000)</f>
        <v>0.21853400000000001</v>
      </c>
      <c r="D13" s="49"/>
    </row>
    <row r="14" spans="1:11" s="40" customFormat="1">
      <c r="A14" s="330" t="s">
        <v>255</v>
      </c>
      <c r="B14" s="329">
        <f>SUM(B7:B13)</f>
        <v>387.30337904262541</v>
      </c>
      <c r="C14" s="329">
        <f>SUM(C7:C13)</f>
        <v>24.013630000000006</v>
      </c>
      <c r="D14" s="49"/>
      <c r="E14"/>
      <c r="F14"/>
      <c r="G14"/>
      <c r="H14"/>
      <c r="I14"/>
      <c r="J14"/>
      <c r="K14"/>
    </row>
    <row r="15" spans="1:11" s="40" customFormat="1">
      <c r="A15" s="327" t="s">
        <v>432</v>
      </c>
      <c r="B15" s="328">
        <f>B14/365</f>
        <v>1.0611051480619875</v>
      </c>
      <c r="C15" s="328">
        <f>C14/365</f>
        <v>6.5790767123287686E-2</v>
      </c>
      <c r="D15" s="21"/>
      <c r="E15" s="21"/>
      <c r="F15" s="21"/>
    </row>
    <row r="16" spans="1:11" s="40" customFormat="1">
      <c r="A16"/>
      <c r="B16"/>
      <c r="C16"/>
      <c r="D16"/>
      <c r="E16"/>
      <c r="F16"/>
    </row>
    <row r="17" spans="1:11">
      <c r="A17" s="50" t="s">
        <v>112</v>
      </c>
      <c r="B17" s="23"/>
      <c r="C17" s="23"/>
      <c r="D17" s="23"/>
      <c r="E17" s="23"/>
      <c r="F17" s="23"/>
      <c r="G17" s="40"/>
      <c r="H17" s="40"/>
      <c r="I17" s="40"/>
      <c r="J17" s="40"/>
      <c r="K17" s="40"/>
    </row>
    <row r="18" spans="1:11">
      <c r="B18" s="23"/>
      <c r="C18" s="23"/>
      <c r="D18" s="23"/>
      <c r="E18" s="23"/>
      <c r="F18" s="23"/>
    </row>
    <row r="19" spans="1:11">
      <c r="A19" s="332" t="s">
        <v>434</v>
      </c>
      <c r="B19" s="195" t="s">
        <v>153</v>
      </c>
      <c r="C19" s="187" t="s">
        <v>99</v>
      </c>
      <c r="D19" s="187" t="s">
        <v>100</v>
      </c>
      <c r="E19" s="187" t="s">
        <v>293</v>
      </c>
    </row>
    <row r="20" spans="1:11" ht="25.5">
      <c r="A20" s="333" t="s">
        <v>101</v>
      </c>
      <c r="B20" s="57" t="s">
        <v>116</v>
      </c>
      <c r="C20" s="29"/>
      <c r="D20" s="51"/>
      <c r="E20" s="34"/>
    </row>
    <row r="21" spans="1:11">
      <c r="A21" s="333" t="s">
        <v>183</v>
      </c>
      <c r="B21" s="57" t="s">
        <v>123</v>
      </c>
      <c r="C21" s="29">
        <v>115860135.20299999</v>
      </c>
      <c r="D21" s="29">
        <v>113144.663</v>
      </c>
      <c r="E21" s="32">
        <v>7764888</v>
      </c>
    </row>
    <row r="22" spans="1:11">
      <c r="A22" s="333" t="s">
        <v>184</v>
      </c>
      <c r="B22" s="57" t="s">
        <v>123</v>
      </c>
      <c r="C22" s="29">
        <v>5770160.9019999998</v>
      </c>
      <c r="D22" s="51">
        <v>5634.9229999999998</v>
      </c>
      <c r="E22" s="34">
        <v>444191</v>
      </c>
    </row>
    <row r="23" spans="1:11">
      <c r="A23" s="333" t="s">
        <v>202</v>
      </c>
      <c r="B23" s="57" t="s">
        <v>217</v>
      </c>
      <c r="C23" s="29">
        <v>105199596.176</v>
      </c>
      <c r="D23" s="29">
        <v>102733.981</v>
      </c>
      <c r="E23" s="32">
        <v>2130543</v>
      </c>
    </row>
    <row r="24" spans="1:11">
      <c r="A24" s="333" t="s">
        <v>147</v>
      </c>
      <c r="B24" s="57" t="s">
        <v>123</v>
      </c>
      <c r="C24" s="29">
        <v>112656325.39</v>
      </c>
      <c r="D24" s="29">
        <v>110015.943</v>
      </c>
      <c r="E24" s="32">
        <v>9582238</v>
      </c>
    </row>
    <row r="25" spans="1:11">
      <c r="A25" s="333" t="s">
        <v>148</v>
      </c>
      <c r="B25" s="57" t="s">
        <v>123</v>
      </c>
      <c r="C25" s="29">
        <v>51131855.853</v>
      </c>
      <c r="D25" s="29">
        <v>49933.453000000001</v>
      </c>
      <c r="E25" s="32">
        <v>254010</v>
      </c>
    </row>
    <row r="26" spans="1:11">
      <c r="A26" s="333" t="s">
        <v>149</v>
      </c>
      <c r="B26" s="317" t="s">
        <v>152</v>
      </c>
      <c r="C26" s="29">
        <v>13674545.891000001</v>
      </c>
      <c r="D26" s="29">
        <v>13354.049000000001</v>
      </c>
      <c r="E26" s="32">
        <v>3619226</v>
      </c>
    </row>
    <row r="27" spans="1:11">
      <c r="A27" s="333" t="s">
        <v>240</v>
      </c>
      <c r="B27" s="57" t="s">
        <v>123</v>
      </c>
      <c r="C27" s="29">
        <v>1824408.318</v>
      </c>
      <c r="D27" s="29">
        <v>1781.6489999999999</v>
      </c>
      <c r="E27" s="32">
        <v>218534</v>
      </c>
    </row>
    <row r="28" spans="1:11" ht="25.5">
      <c r="A28" s="334" t="s">
        <v>155</v>
      </c>
      <c r="B28" s="57" t="s">
        <v>115</v>
      </c>
      <c r="C28" s="31"/>
      <c r="D28" s="31"/>
      <c r="E28" s="32"/>
    </row>
    <row r="29" spans="1:11" ht="25.5">
      <c r="A29" s="334" t="s">
        <v>156</v>
      </c>
      <c r="B29" s="57" t="s">
        <v>115</v>
      </c>
      <c r="C29" s="31"/>
      <c r="D29" s="31"/>
      <c r="E29" s="32"/>
    </row>
    <row r="30" spans="1:11">
      <c r="A30" s="334" t="s">
        <v>93</v>
      </c>
      <c r="B30" s="113" t="s">
        <v>124</v>
      </c>
      <c r="C30" s="31"/>
      <c r="D30" s="31"/>
      <c r="E30" s="32"/>
    </row>
    <row r="31" spans="1:11">
      <c r="A31" s="334" t="s">
        <v>323</v>
      </c>
      <c r="B31" s="113" t="s">
        <v>124</v>
      </c>
      <c r="C31" s="31"/>
      <c r="D31" s="31"/>
      <c r="E31" s="32"/>
    </row>
    <row r="32" spans="1:11">
      <c r="A32" s="91" t="s">
        <v>255</v>
      </c>
      <c r="B32" s="8"/>
      <c r="C32" s="3">
        <f>SUM(C20:C31)</f>
        <v>406117027.73299998</v>
      </c>
      <c r="D32" s="3">
        <f>SUM(D20:D31)</f>
        <v>396598.66099999996</v>
      </c>
      <c r="E32" s="3">
        <f>SUM(E20:E31)</f>
        <v>24013630</v>
      </c>
      <c r="F32" s="5">
        <f>SUM(D32:E32)</f>
        <v>24410228.660999998</v>
      </c>
    </row>
    <row r="35" spans="1:6">
      <c r="A35" s="50" t="s">
        <v>88</v>
      </c>
      <c r="B35" t="s">
        <v>269</v>
      </c>
    </row>
    <row r="37" spans="1:6">
      <c r="A37" s="317" t="s">
        <v>434</v>
      </c>
      <c r="B37" s="43" t="s">
        <v>98</v>
      </c>
      <c r="C37" s="43" t="s">
        <v>99</v>
      </c>
      <c r="D37" s="43" t="s">
        <v>100</v>
      </c>
      <c r="E37" s="187" t="s">
        <v>293</v>
      </c>
    </row>
    <row r="38" spans="1:6">
      <c r="A38" s="2" t="s">
        <v>183</v>
      </c>
      <c r="B38" s="2" t="s">
        <v>433</v>
      </c>
      <c r="C38" s="3">
        <v>115860135.20299999</v>
      </c>
      <c r="D38" s="3">
        <v>113144.663</v>
      </c>
      <c r="E38" s="9">
        <v>7764888</v>
      </c>
    </row>
    <row r="39" spans="1:6">
      <c r="A39" s="2" t="s">
        <v>184</v>
      </c>
      <c r="B39" s="2" t="s">
        <v>433</v>
      </c>
      <c r="C39" s="3">
        <v>5770160.9019999998</v>
      </c>
      <c r="D39" s="3">
        <v>5634.9229999999998</v>
      </c>
      <c r="E39" s="9">
        <v>444191</v>
      </c>
    </row>
    <row r="40" spans="1:6">
      <c r="A40" s="2" t="s">
        <v>146</v>
      </c>
      <c r="B40" s="2" t="s">
        <v>433</v>
      </c>
      <c r="C40" s="3">
        <v>105199596.176</v>
      </c>
      <c r="D40" s="3">
        <v>102733.981</v>
      </c>
      <c r="E40" s="9">
        <v>2130543</v>
      </c>
    </row>
    <row r="41" spans="1:6">
      <c r="A41" s="2" t="s">
        <v>147</v>
      </c>
      <c r="B41" s="2" t="s">
        <v>433</v>
      </c>
      <c r="C41" s="3">
        <v>112656325.39</v>
      </c>
      <c r="D41" s="3">
        <v>110015.943</v>
      </c>
      <c r="E41" s="9">
        <v>9582238</v>
      </c>
    </row>
    <row r="42" spans="1:6">
      <c r="A42" s="2" t="s">
        <v>148</v>
      </c>
      <c r="B42" s="2" t="s">
        <v>433</v>
      </c>
      <c r="C42" s="3">
        <v>51131855.853</v>
      </c>
      <c r="D42" s="3">
        <v>49933.453000000001</v>
      </c>
      <c r="E42" s="9">
        <v>254010</v>
      </c>
    </row>
    <row r="43" spans="1:6">
      <c r="A43" s="2" t="s">
        <v>149</v>
      </c>
      <c r="B43" s="2" t="s">
        <v>433</v>
      </c>
      <c r="C43" s="3">
        <v>13674545.891000001</v>
      </c>
      <c r="D43" s="3">
        <v>13354.049000000001</v>
      </c>
      <c r="E43" s="9">
        <v>3619226</v>
      </c>
    </row>
    <row r="44" spans="1:6">
      <c r="A44" s="90" t="s">
        <v>240</v>
      </c>
      <c r="B44" s="2" t="s">
        <v>433</v>
      </c>
      <c r="C44" s="3">
        <v>1824408.318</v>
      </c>
      <c r="D44" s="3">
        <v>1781.6489999999999</v>
      </c>
      <c r="E44" s="9">
        <v>218534</v>
      </c>
    </row>
    <row r="45" spans="1:6">
      <c r="A45" s="17" t="s">
        <v>255</v>
      </c>
      <c r="B45" s="2"/>
      <c r="C45" s="3">
        <f>SUM(C38:C44)</f>
        <v>406117027.73299998</v>
      </c>
      <c r="D45" s="3">
        <f t="shared" ref="D45:E45" si="0">SUM(D38:D44)</f>
        <v>396598.66099999996</v>
      </c>
      <c r="E45" s="3">
        <f t="shared" si="0"/>
        <v>24013630</v>
      </c>
      <c r="F45" s="14"/>
    </row>
    <row r="46" spans="1:6">
      <c r="A46" s="14"/>
      <c r="B46" s="14"/>
      <c r="C46" s="14"/>
      <c r="D46" s="14"/>
      <c r="E46" s="14"/>
      <c r="F46" s="14"/>
    </row>
    <row r="47" spans="1:6">
      <c r="A47" s="48"/>
      <c r="B47" s="14"/>
      <c r="C47" s="14"/>
      <c r="D47" s="14"/>
      <c r="E47" s="14"/>
      <c r="F47" s="14"/>
    </row>
    <row r="48" spans="1:6">
      <c r="A48" s="14"/>
      <c r="B48" s="14"/>
      <c r="C48" s="14"/>
      <c r="D48" s="14"/>
      <c r="E48" s="14"/>
      <c r="F48" s="14"/>
    </row>
    <row r="49" spans="1:6">
      <c r="A49" s="14"/>
      <c r="B49" s="14"/>
      <c r="C49" s="14"/>
      <c r="D49" s="14"/>
      <c r="E49" s="14"/>
      <c r="F49" s="14"/>
    </row>
  </sheetData>
  <mergeCells count="1">
    <mergeCell ref="A1:F1"/>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2009</oddFooter>
  </headerFooter>
  <drawing r:id="rId2"/>
</worksheet>
</file>

<file path=xl/worksheets/sheet7.xml><?xml version="1.0" encoding="utf-8"?>
<worksheet xmlns="http://schemas.openxmlformats.org/spreadsheetml/2006/main" xmlns:r="http://schemas.openxmlformats.org/officeDocument/2006/relationships">
  <sheetPr codeName="Sheet7"/>
  <dimension ref="A1:M51"/>
  <sheetViews>
    <sheetView topLeftCell="A6" zoomScale="85" zoomScaleNormal="85" workbookViewId="0">
      <selection activeCell="O31" sqref="O31"/>
    </sheetView>
  </sheetViews>
  <sheetFormatPr defaultColWidth="8.85546875" defaultRowHeight="12.75"/>
  <cols>
    <col min="1" max="1" width="24" style="336" customWidth="1"/>
    <col min="2" max="2" width="21.85546875" style="336" bestFit="1" customWidth="1"/>
    <col min="3" max="5" width="15.7109375" style="336" customWidth="1"/>
    <col min="6" max="13" width="9.140625" style="336"/>
    <col min="14" max="16384" width="8.85546875" style="56"/>
  </cols>
  <sheetData>
    <row r="1" spans="1:13" s="255" customFormat="1" ht="56.25" customHeight="1">
      <c r="A1" s="496" t="s">
        <v>518</v>
      </c>
      <c r="B1" s="496"/>
      <c r="C1" s="496"/>
      <c r="D1" s="496"/>
      <c r="E1" s="496"/>
      <c r="F1" s="496"/>
      <c r="G1" s="242"/>
      <c r="H1" s="173"/>
      <c r="I1" s="173"/>
      <c r="J1" s="173"/>
      <c r="K1" s="173"/>
      <c r="L1" s="173"/>
      <c r="M1" s="173"/>
    </row>
    <row r="2" spans="1:13">
      <c r="A2" s="14"/>
      <c r="B2" s="14"/>
      <c r="C2" s="14"/>
      <c r="D2" s="14"/>
      <c r="E2" s="14"/>
      <c r="F2" s="14"/>
      <c r="G2" s="14"/>
    </row>
    <row r="3" spans="1:13">
      <c r="A3" s="20"/>
      <c r="B3" s="14"/>
      <c r="C3" s="14"/>
      <c r="D3" s="14"/>
      <c r="E3" s="14"/>
      <c r="F3" s="14"/>
      <c r="G3" s="14"/>
    </row>
    <row r="4" spans="1:13">
      <c r="A4" s="336" t="s">
        <v>113</v>
      </c>
      <c r="B4" s="14"/>
      <c r="C4" s="14"/>
      <c r="D4" s="14"/>
      <c r="E4" s="14"/>
      <c r="F4" s="14"/>
      <c r="G4" s="14"/>
    </row>
    <row r="5" spans="1:13" ht="9.9499999999999993" customHeight="1"/>
    <row r="6" spans="1:13" ht="25.5">
      <c r="A6" s="332" t="s">
        <v>439</v>
      </c>
      <c r="B6" s="195" t="s">
        <v>444</v>
      </c>
      <c r="C6" s="195" t="s">
        <v>292</v>
      </c>
      <c r="D6" s="337"/>
      <c r="E6" s="335"/>
      <c r="F6" s="335"/>
      <c r="G6" s="335"/>
    </row>
    <row r="7" spans="1:13">
      <c r="A7" s="300" t="s">
        <v>202</v>
      </c>
      <c r="B7" s="312">
        <f>D24/1024</f>
        <v>107.66712109375</v>
      </c>
      <c r="C7" s="312">
        <f>E24/1000000</f>
        <v>6.6764000000000001</v>
      </c>
      <c r="D7" s="313"/>
    </row>
    <row r="8" spans="1:13">
      <c r="A8" s="300" t="s">
        <v>101</v>
      </c>
      <c r="B8" s="312">
        <f>D21/1024</f>
        <v>4.8401513671874996</v>
      </c>
      <c r="C8" s="312">
        <f>E21/1000000</f>
        <v>1.828E-3</v>
      </c>
      <c r="D8" s="313"/>
    </row>
    <row r="9" spans="1:13">
      <c r="A9" s="300" t="s">
        <v>183</v>
      </c>
      <c r="B9" s="312">
        <f>D22/1024</f>
        <v>139.60985937500001</v>
      </c>
      <c r="C9" s="312">
        <f>E22/1000000</f>
        <v>14.298067</v>
      </c>
      <c r="D9" s="313"/>
    </row>
    <row r="10" spans="1:13">
      <c r="A10" s="300" t="s">
        <v>184</v>
      </c>
      <c r="B10" s="312">
        <f>D23/1024</f>
        <v>1.8983505859375001</v>
      </c>
      <c r="C10" s="312">
        <f>E23/1000000</f>
        <v>0.143704</v>
      </c>
      <c r="D10" s="313"/>
    </row>
    <row r="11" spans="1:13">
      <c r="A11" s="300" t="s">
        <v>147</v>
      </c>
      <c r="B11" s="312">
        <f>D25/1024</f>
        <v>103.5853486328125</v>
      </c>
      <c r="C11" s="312">
        <f>E25/1000000</f>
        <v>9.5821190000000005</v>
      </c>
      <c r="D11" s="313"/>
    </row>
    <row r="12" spans="1:13">
      <c r="A12" s="300" t="s">
        <v>148</v>
      </c>
      <c r="B12" s="312">
        <f>D26/1024</f>
        <v>267.60317285156248</v>
      </c>
      <c r="C12" s="312">
        <f>E26/1000000</f>
        <v>6.7115419999999997</v>
      </c>
      <c r="D12" s="313"/>
    </row>
    <row r="13" spans="1:13">
      <c r="A13" s="300" t="s">
        <v>149</v>
      </c>
      <c r="B13" s="312">
        <f>D27/1024</f>
        <v>12.3730205078125</v>
      </c>
      <c r="C13" s="312">
        <f>E27/1000000</f>
        <v>3.101785</v>
      </c>
      <c r="D13" s="313"/>
    </row>
    <row r="14" spans="1:13">
      <c r="A14" s="300" t="s">
        <v>240</v>
      </c>
      <c r="B14" s="312">
        <f>D28/1024</f>
        <v>8.6217275390624994</v>
      </c>
      <c r="C14" s="312">
        <f>E28/1000000</f>
        <v>0.64186900000000002</v>
      </c>
      <c r="D14" s="313"/>
    </row>
    <row r="15" spans="1:13">
      <c r="A15" s="300" t="s">
        <v>155</v>
      </c>
      <c r="B15" s="312">
        <f>D29/1024</f>
        <v>1.1382812500000001E-2</v>
      </c>
      <c r="C15" s="312">
        <f>E29/1000000</f>
        <v>2.8479999999999998E-3</v>
      </c>
      <c r="D15" s="313"/>
    </row>
    <row r="16" spans="1:13">
      <c r="A16" s="315" t="s">
        <v>255</v>
      </c>
      <c r="B16" s="312">
        <f>SUM(B7:B15)</f>
        <v>646.21013476562496</v>
      </c>
      <c r="C16" s="312">
        <f>SUM(C7:C15)</f>
        <v>41.160162</v>
      </c>
      <c r="D16" s="313"/>
      <c r="G16" s="14"/>
    </row>
    <row r="17" spans="1:13">
      <c r="A17" s="264" t="s">
        <v>432</v>
      </c>
      <c r="B17" s="341">
        <f>B16/365</f>
        <v>1.7704387253852738</v>
      </c>
      <c r="C17" s="14"/>
      <c r="D17" s="14"/>
      <c r="E17" s="14"/>
      <c r="F17" s="14"/>
      <c r="G17" s="14"/>
    </row>
    <row r="18" spans="1:13" s="27" customFormat="1">
      <c r="A18" s="14" t="s">
        <v>112</v>
      </c>
      <c r="B18" s="14"/>
      <c r="C18" s="14"/>
      <c r="D18" s="14"/>
      <c r="E18" s="14"/>
      <c r="F18" s="14"/>
      <c r="G18" s="14"/>
      <c r="H18" s="336"/>
      <c r="I18" s="336"/>
      <c r="J18" s="336"/>
      <c r="K18" s="336"/>
      <c r="L18" s="336"/>
      <c r="M18" s="336"/>
    </row>
    <row r="19" spans="1:13" ht="26.25" customHeight="1">
      <c r="A19" s="14"/>
      <c r="B19" s="14"/>
      <c r="C19" s="14"/>
      <c r="D19" s="14"/>
      <c r="E19" s="14"/>
      <c r="F19" s="14"/>
      <c r="G19" s="14"/>
      <c r="H19" s="326"/>
      <c r="I19" s="326"/>
      <c r="J19" s="326"/>
      <c r="K19" s="326"/>
      <c r="L19" s="326"/>
      <c r="M19" s="326"/>
    </row>
    <row r="20" spans="1:13" ht="25.5">
      <c r="A20" s="332" t="s">
        <v>436</v>
      </c>
      <c r="B20" s="195" t="s">
        <v>153</v>
      </c>
      <c r="C20" s="187" t="s">
        <v>99</v>
      </c>
      <c r="D20" s="187" t="s">
        <v>100</v>
      </c>
      <c r="E20" s="351" t="s">
        <v>293</v>
      </c>
      <c r="G20" s="14"/>
    </row>
    <row r="21" spans="1:13">
      <c r="A21" s="300" t="s">
        <v>101</v>
      </c>
      <c r="B21" s="317" t="s">
        <v>123</v>
      </c>
      <c r="C21" s="3">
        <f>C38</f>
        <v>5075266.3499999996</v>
      </c>
      <c r="D21" s="3">
        <f>D38</f>
        <v>4956.3149999999996</v>
      </c>
      <c r="E21" s="9">
        <f>E38</f>
        <v>1828</v>
      </c>
      <c r="G21" s="14"/>
    </row>
    <row r="22" spans="1:13">
      <c r="A22" s="300" t="s">
        <v>183</v>
      </c>
      <c r="B22" s="317" t="s">
        <v>123</v>
      </c>
      <c r="C22" s="3">
        <f>C39</f>
        <v>146391547.84799999</v>
      </c>
      <c r="D22" s="3">
        <f t="shared" ref="D22:E22" si="0">D39</f>
        <v>142960.49600000001</v>
      </c>
      <c r="E22" s="9">
        <f t="shared" si="0"/>
        <v>14298067</v>
      </c>
      <c r="G22" s="14"/>
    </row>
    <row r="23" spans="1:13">
      <c r="A23" s="300" t="s">
        <v>184</v>
      </c>
      <c r="B23" s="317" t="s">
        <v>123</v>
      </c>
      <c r="C23" s="3">
        <f t="shared" ref="C23:E23" si="1">C40</f>
        <v>1990564.9580000001</v>
      </c>
      <c r="D23" s="3">
        <f t="shared" si="1"/>
        <v>1943.9110000000001</v>
      </c>
      <c r="E23" s="9">
        <f t="shared" si="1"/>
        <v>143704</v>
      </c>
      <c r="G23" s="14"/>
    </row>
    <row r="24" spans="1:13">
      <c r="A24" s="300" t="s">
        <v>202</v>
      </c>
      <c r="B24" s="317" t="s">
        <v>437</v>
      </c>
      <c r="C24" s="3">
        <f>C41+C42</f>
        <v>112897158.82700001</v>
      </c>
      <c r="D24" s="3">
        <f>D41+D42</f>
        <v>110251.132</v>
      </c>
      <c r="E24" s="9">
        <f>E41+E42</f>
        <v>6676400</v>
      </c>
      <c r="G24" s="14"/>
    </row>
    <row r="25" spans="1:13">
      <c r="A25" s="300" t="s">
        <v>147</v>
      </c>
      <c r="B25" s="317" t="s">
        <v>123</v>
      </c>
      <c r="C25" s="3">
        <f>C43</f>
        <v>108617110.395</v>
      </c>
      <c r="D25" s="3">
        <v>106071.397</v>
      </c>
      <c r="E25" s="9">
        <v>9582119</v>
      </c>
      <c r="G25" s="14"/>
    </row>
    <row r="26" spans="1:13">
      <c r="A26" s="300" t="s">
        <v>148</v>
      </c>
      <c r="B26" s="317" t="s">
        <v>123</v>
      </c>
      <c r="C26" s="3">
        <f>C44</f>
        <v>280602265.04000002</v>
      </c>
      <c r="D26" s="3">
        <f>D44</f>
        <v>274025.64899999998</v>
      </c>
      <c r="E26" s="9">
        <f>E44</f>
        <v>6711542</v>
      </c>
      <c r="G26" s="14" t="s">
        <v>169</v>
      </c>
    </row>
    <row r="27" spans="1:13">
      <c r="A27" s="300" t="s">
        <v>149</v>
      </c>
      <c r="B27" s="317" t="s">
        <v>123</v>
      </c>
      <c r="C27" s="312">
        <f>C45+C46</f>
        <v>12974052.295</v>
      </c>
      <c r="D27" s="312">
        <f t="shared" ref="D27:E27" si="2">D45+D46</f>
        <v>12669.973</v>
      </c>
      <c r="E27" s="310">
        <f t="shared" si="2"/>
        <v>3101785</v>
      </c>
      <c r="G27" s="14"/>
    </row>
    <row r="28" spans="1:13">
      <c r="A28" s="300" t="s">
        <v>240</v>
      </c>
      <c r="B28" s="317" t="s">
        <v>123</v>
      </c>
      <c r="C28" s="312">
        <f>C48</f>
        <v>9040536.6689999998</v>
      </c>
      <c r="D28" s="312">
        <f t="shared" ref="D28:E28" si="3">D48</f>
        <v>8828.6489999999994</v>
      </c>
      <c r="E28" s="310">
        <f t="shared" si="3"/>
        <v>641869</v>
      </c>
      <c r="G28" s="14"/>
    </row>
    <row r="29" spans="1:13">
      <c r="A29" s="282" t="s">
        <v>155</v>
      </c>
      <c r="B29" s="317" t="s">
        <v>123</v>
      </c>
      <c r="C29" s="312">
        <f>C47</f>
        <v>11935.766</v>
      </c>
      <c r="D29" s="312">
        <f t="shared" ref="D29:E29" si="4">D47</f>
        <v>11.656000000000001</v>
      </c>
      <c r="E29" s="310">
        <f t="shared" si="4"/>
        <v>2848</v>
      </c>
      <c r="G29" s="14"/>
    </row>
    <row r="30" spans="1:13" ht="25.5">
      <c r="A30" s="339" t="s">
        <v>156</v>
      </c>
      <c r="B30" s="317" t="s">
        <v>89</v>
      </c>
      <c r="C30" s="312"/>
      <c r="D30" s="312"/>
      <c r="E30" s="310"/>
      <c r="G30" s="14"/>
    </row>
    <row r="31" spans="1:13">
      <c r="A31" s="282" t="s">
        <v>93</v>
      </c>
      <c r="B31" s="317" t="s">
        <v>124</v>
      </c>
      <c r="C31" s="312"/>
      <c r="D31" s="312"/>
      <c r="E31" s="310"/>
      <c r="G31" s="14"/>
    </row>
    <row r="32" spans="1:13">
      <c r="A32" s="282" t="s">
        <v>323</v>
      </c>
      <c r="B32" s="317" t="s">
        <v>124</v>
      </c>
      <c r="C32" s="312"/>
      <c r="D32" s="312"/>
      <c r="E32" s="310"/>
      <c r="G32" s="14"/>
    </row>
    <row r="33" spans="1:7">
      <c r="A33" s="88" t="s">
        <v>255</v>
      </c>
      <c r="B33" s="317"/>
      <c r="C33" s="3">
        <f>SUM(C21:C32)</f>
        <v>677600438.148</v>
      </c>
      <c r="D33" s="3">
        <f>SUM(D21:D32)</f>
        <v>661719.17799999984</v>
      </c>
      <c r="E33" s="9">
        <f>SUM(E21:E32)</f>
        <v>41160162</v>
      </c>
      <c r="G33" s="14"/>
    </row>
    <row r="34" spans="1:7">
      <c r="A34" s="14"/>
      <c r="B34" s="42"/>
      <c r="C34" s="14"/>
      <c r="D34" s="14"/>
      <c r="E34" s="55"/>
      <c r="F34" s="13"/>
      <c r="G34" s="14"/>
    </row>
    <row r="35" spans="1:7">
      <c r="A35" s="14" t="s">
        <v>88</v>
      </c>
      <c r="B35" s="267" t="s">
        <v>269</v>
      </c>
      <c r="C35" s="14" t="s">
        <v>438</v>
      </c>
      <c r="D35" s="14"/>
      <c r="E35" s="14"/>
      <c r="F35" s="14"/>
      <c r="G35" s="14"/>
    </row>
    <row r="36" spans="1:7" ht="26.25" customHeight="1">
      <c r="F36" s="14"/>
      <c r="G36" s="14"/>
    </row>
    <row r="37" spans="1:7" ht="25.5">
      <c r="A37" s="332" t="s">
        <v>436</v>
      </c>
      <c r="B37" s="324" t="s">
        <v>98</v>
      </c>
      <c r="C37" s="324" t="s">
        <v>99</v>
      </c>
      <c r="D37" s="324" t="s">
        <v>100</v>
      </c>
      <c r="E37" s="351" t="s">
        <v>293</v>
      </c>
      <c r="F37" s="14"/>
      <c r="G37" s="14"/>
    </row>
    <row r="38" spans="1:7">
      <c r="A38" s="2" t="s">
        <v>101</v>
      </c>
      <c r="B38" s="2" t="s">
        <v>433</v>
      </c>
      <c r="C38" s="3">
        <v>5075266.3499999996</v>
      </c>
      <c r="D38" s="3">
        <v>4956.3149999999996</v>
      </c>
      <c r="E38" s="9">
        <v>1828</v>
      </c>
      <c r="F38" s="14"/>
      <c r="G38" s="14"/>
    </row>
    <row r="39" spans="1:7">
      <c r="A39" s="2" t="s">
        <v>183</v>
      </c>
      <c r="B39" s="2" t="s">
        <v>433</v>
      </c>
      <c r="C39" s="3">
        <v>146391547.84799999</v>
      </c>
      <c r="D39" s="3">
        <v>142960.49600000001</v>
      </c>
      <c r="E39" s="9">
        <v>14298067</v>
      </c>
      <c r="F39" s="14"/>
      <c r="G39" s="14"/>
    </row>
    <row r="40" spans="1:7">
      <c r="A40" s="2" t="s">
        <v>184</v>
      </c>
      <c r="B40" s="2" t="s">
        <v>433</v>
      </c>
      <c r="C40" s="3">
        <v>1990564.9580000001</v>
      </c>
      <c r="D40" s="3">
        <v>1943.9110000000001</v>
      </c>
      <c r="E40" s="9">
        <v>143704</v>
      </c>
      <c r="F40" s="14"/>
      <c r="G40" s="14"/>
    </row>
    <row r="41" spans="1:7">
      <c r="A41" s="2" t="s">
        <v>146</v>
      </c>
      <c r="B41" s="2" t="s">
        <v>433</v>
      </c>
      <c r="C41" s="3">
        <v>102328598.18700001</v>
      </c>
      <c r="D41" s="3">
        <v>99930.271999999997</v>
      </c>
      <c r="E41" s="9">
        <v>1708774</v>
      </c>
      <c r="F41" s="14"/>
      <c r="G41" s="14"/>
    </row>
    <row r="42" spans="1:7">
      <c r="A42" s="2" t="s">
        <v>509</v>
      </c>
      <c r="B42" s="2" t="s">
        <v>433</v>
      </c>
      <c r="C42" s="3">
        <f>D42*1024</f>
        <v>10568560.640000001</v>
      </c>
      <c r="D42" s="3">
        <v>10320.86</v>
      </c>
      <c r="E42" s="9">
        <v>4967626</v>
      </c>
      <c r="F42" s="14"/>
      <c r="G42" s="14"/>
    </row>
    <row r="43" spans="1:7">
      <c r="A43" s="2" t="s">
        <v>147</v>
      </c>
      <c r="B43" s="2" t="s">
        <v>433</v>
      </c>
      <c r="C43" s="3">
        <v>108617110.395</v>
      </c>
      <c r="D43" s="3">
        <v>106071.397</v>
      </c>
      <c r="E43" s="9">
        <v>9582119</v>
      </c>
      <c r="F43" s="14"/>
      <c r="G43" s="14"/>
    </row>
    <row r="44" spans="1:7">
      <c r="A44" s="2" t="s">
        <v>148</v>
      </c>
      <c r="B44" s="2" t="s">
        <v>433</v>
      </c>
      <c r="C44" s="3">
        <v>280602265.04000002</v>
      </c>
      <c r="D44" s="3">
        <v>274025.64899999998</v>
      </c>
      <c r="E44" s="9">
        <v>6711542</v>
      </c>
      <c r="F44" s="14"/>
      <c r="G44" s="14"/>
    </row>
    <row r="45" spans="1:7">
      <c r="A45" s="2" t="s">
        <v>149</v>
      </c>
      <c r="B45" s="2" t="s">
        <v>433</v>
      </c>
      <c r="C45" s="3">
        <v>12964205.950999999</v>
      </c>
      <c r="D45" s="3">
        <v>12660.357</v>
      </c>
      <c r="E45" s="9">
        <v>3082229</v>
      </c>
      <c r="F45" s="14"/>
      <c r="G45" s="14"/>
    </row>
    <row r="46" spans="1:7">
      <c r="A46" s="2" t="s">
        <v>239</v>
      </c>
      <c r="B46" s="2" t="s">
        <v>433</v>
      </c>
      <c r="C46" s="3">
        <v>9846.3439999999991</v>
      </c>
      <c r="D46" s="3">
        <v>9.6159999999999997</v>
      </c>
      <c r="E46" s="9">
        <v>19556</v>
      </c>
      <c r="F46" s="14"/>
      <c r="G46" s="14"/>
    </row>
    <row r="47" spans="1:7">
      <c r="A47" s="2" t="s">
        <v>155</v>
      </c>
      <c r="B47" s="2" t="s">
        <v>433</v>
      </c>
      <c r="C47" s="3">
        <v>11935.766</v>
      </c>
      <c r="D47" s="3">
        <v>11.656000000000001</v>
      </c>
      <c r="E47" s="9">
        <v>2848</v>
      </c>
      <c r="F47" s="14"/>
      <c r="G47" s="14"/>
    </row>
    <row r="48" spans="1:7">
      <c r="A48" s="90" t="s">
        <v>240</v>
      </c>
      <c r="B48" s="2" t="s">
        <v>433</v>
      </c>
      <c r="C48" s="3">
        <v>9040536.6689999998</v>
      </c>
      <c r="D48" s="3">
        <v>8828.6489999999994</v>
      </c>
      <c r="E48" s="9">
        <v>641869</v>
      </c>
      <c r="F48" s="14"/>
      <c r="G48" s="14"/>
    </row>
    <row r="49" spans="1:7">
      <c r="A49" s="336" t="s">
        <v>255</v>
      </c>
      <c r="C49" s="313">
        <f>SUM(C38:C48)</f>
        <v>677600438.148</v>
      </c>
      <c r="D49" s="313">
        <f>SUM(D38:D48)</f>
        <v>661719.17799999984</v>
      </c>
      <c r="E49" s="338">
        <f>SUM(E38:E48)</f>
        <v>41160162</v>
      </c>
      <c r="F49" s="14"/>
      <c r="G49" s="14"/>
    </row>
    <row r="51" spans="1:7">
      <c r="A51" s="264" t="s">
        <v>510</v>
      </c>
    </row>
  </sheetData>
  <mergeCells count="1">
    <mergeCell ref="A1:F1"/>
  </mergeCells>
  <phoneticPr fontId="2" type="noConversion"/>
  <printOptions horizontalCentered="1"/>
  <pageMargins left="0.75" right="0.75" top="1" bottom="1" header="0.5" footer="0.5"/>
  <pageSetup scale="65" orientation="landscape" horizontalDpi="4294967292" verticalDpi="4294967292" r:id="rId1"/>
  <headerFooter alignWithMargins="0">
    <oddHeader>&amp;R&amp;F
&amp;A</oddHeader>
    <oddFooter>&amp;RDecember 2009</oddFooter>
  </headerFooter>
  <drawing r:id="rId2"/>
</worksheet>
</file>

<file path=xl/worksheets/sheet8.xml><?xml version="1.0" encoding="utf-8"?>
<worksheet xmlns="http://schemas.openxmlformats.org/spreadsheetml/2006/main" xmlns:r="http://schemas.openxmlformats.org/officeDocument/2006/relationships">
  <sheetPr codeName="Sheet8"/>
  <dimension ref="A1:N53"/>
  <sheetViews>
    <sheetView zoomScale="85" workbookViewId="0">
      <selection activeCell="P23" sqref="P23"/>
    </sheetView>
  </sheetViews>
  <sheetFormatPr defaultColWidth="8.85546875" defaultRowHeight="12.75"/>
  <cols>
    <col min="1" max="1" width="15.5703125" style="336" customWidth="1"/>
    <col min="2" max="2" width="21.85546875" style="336" bestFit="1" customWidth="1"/>
    <col min="3" max="5" width="15.7109375" style="336" customWidth="1"/>
    <col min="6" max="6" width="15.7109375" style="338" customWidth="1"/>
    <col min="7" max="12" width="9.140625" style="336"/>
    <col min="13" max="14" width="8.85546875" style="336"/>
    <col min="15" max="16384" width="8.85546875" style="54"/>
  </cols>
  <sheetData>
    <row r="1" spans="1:14" ht="29.1" customHeight="1">
      <c r="A1" s="497" t="s">
        <v>440</v>
      </c>
      <c r="B1" s="497"/>
      <c r="C1" s="497"/>
      <c r="D1" s="497"/>
      <c r="E1" s="497"/>
      <c r="F1" s="497"/>
      <c r="G1" s="497"/>
      <c r="H1"/>
      <c r="I1"/>
      <c r="J1"/>
      <c r="K1"/>
      <c r="L1"/>
      <c r="M1"/>
      <c r="N1"/>
    </row>
    <row r="2" spans="1:14">
      <c r="A2"/>
      <c r="B2"/>
      <c r="C2"/>
      <c r="D2"/>
      <c r="E2"/>
      <c r="F2" s="6"/>
      <c r="G2"/>
      <c r="H2"/>
      <c r="I2" s="41"/>
      <c r="J2" s="41"/>
      <c r="K2" s="41"/>
      <c r="L2" s="41"/>
      <c r="M2" s="41"/>
      <c r="N2" s="41"/>
    </row>
    <row r="3" spans="1:14" ht="17.100000000000001" customHeight="1">
      <c r="A3" s="298" t="s">
        <v>113</v>
      </c>
      <c r="B3" s="298"/>
      <c r="C3" s="298"/>
      <c r="D3"/>
      <c r="E3"/>
      <c r="F3" s="6"/>
      <c r="G3"/>
      <c r="H3"/>
      <c r="I3" s="41"/>
      <c r="J3" s="41"/>
      <c r="K3" s="41"/>
      <c r="L3" s="41"/>
      <c r="M3" s="41"/>
      <c r="N3" s="41"/>
    </row>
    <row r="4" spans="1:14" ht="25.5">
      <c r="A4" s="350" t="s">
        <v>161</v>
      </c>
      <c r="B4" s="195" t="s">
        <v>444</v>
      </c>
      <c r="C4" s="195" t="s">
        <v>292</v>
      </c>
      <c r="D4" s="22"/>
      <c r="E4" s="22"/>
      <c r="F4" s="342"/>
      <c r="G4" s="22"/>
      <c r="H4" s="22"/>
      <c r="I4" s="62"/>
      <c r="J4" s="62"/>
      <c r="K4" s="62"/>
      <c r="L4" s="62"/>
      <c r="M4" s="62"/>
      <c r="N4" s="62"/>
    </row>
    <row r="5" spans="1:14" ht="12.95" customHeight="1">
      <c r="A5" s="300" t="s">
        <v>202</v>
      </c>
      <c r="B5" s="343">
        <f>E22</f>
        <v>2359.018</v>
      </c>
      <c r="C5" s="343">
        <f>F22/1000000</f>
        <v>68.336690000000004</v>
      </c>
      <c r="D5"/>
      <c r="E5"/>
      <c r="F5" s="6"/>
      <c r="G5"/>
      <c r="H5"/>
      <c r="I5" s="41"/>
      <c r="J5" s="41"/>
      <c r="K5" s="41"/>
      <c r="L5" s="41"/>
      <c r="M5" s="41"/>
      <c r="N5" s="41"/>
    </row>
    <row r="6" spans="1:14" ht="12.95" customHeight="1">
      <c r="A6" s="300" t="s">
        <v>101</v>
      </c>
      <c r="B6" s="343">
        <f>E19</f>
        <v>376.68700000000001</v>
      </c>
      <c r="C6" s="343">
        <f>F19/1000000</f>
        <v>0.13103899999999999</v>
      </c>
      <c r="D6"/>
      <c r="E6"/>
      <c r="F6" s="6"/>
      <c r="G6"/>
      <c r="H6"/>
      <c r="I6" s="41"/>
      <c r="J6" s="41"/>
      <c r="K6" s="41"/>
      <c r="L6" s="41"/>
      <c r="M6" s="41"/>
      <c r="N6" s="41"/>
    </row>
    <row r="7" spans="1:14" ht="12.95" customHeight="1">
      <c r="A7" s="300" t="s">
        <v>183</v>
      </c>
      <c r="B7" s="343">
        <f>E20</f>
        <v>317.83100000000002</v>
      </c>
      <c r="C7" s="343">
        <f>F20/1000000</f>
        <v>31.923342000000002</v>
      </c>
      <c r="D7" s="122"/>
      <c r="E7"/>
      <c r="F7" s="6"/>
      <c r="G7"/>
      <c r="H7"/>
      <c r="I7" s="41"/>
      <c r="J7" s="41"/>
      <c r="K7" s="41"/>
      <c r="L7" s="41"/>
      <c r="M7" s="41"/>
      <c r="N7" s="41"/>
    </row>
    <row r="8" spans="1:14" ht="12.95" customHeight="1">
      <c r="A8" s="300" t="s">
        <v>184</v>
      </c>
      <c r="B8" s="343">
        <f>E21</f>
        <v>5.3330000000000002</v>
      </c>
      <c r="C8" s="343">
        <f>F21/1000000</f>
        <v>0.33387699999999998</v>
      </c>
      <c r="D8"/>
      <c r="E8"/>
      <c r="F8" s="6"/>
      <c r="G8"/>
      <c r="H8"/>
      <c r="I8" s="41"/>
      <c r="J8" s="41"/>
      <c r="K8" s="41"/>
      <c r="L8" s="41"/>
      <c r="M8" s="41"/>
      <c r="N8" s="41"/>
    </row>
    <row r="9" spans="1:14" ht="12.95" customHeight="1">
      <c r="A9" s="300" t="s">
        <v>147</v>
      </c>
      <c r="B9" s="343">
        <f>E23</f>
        <v>759.51099999999997</v>
      </c>
      <c r="C9" s="343">
        <f>F23/1000000</f>
        <v>38.748972000000002</v>
      </c>
      <c r="D9"/>
      <c r="E9"/>
      <c r="F9" s="6"/>
      <c r="G9"/>
      <c r="H9"/>
      <c r="I9" s="41"/>
      <c r="J9" s="41"/>
      <c r="K9" s="41"/>
      <c r="L9" s="41"/>
      <c r="M9" s="41"/>
      <c r="N9" s="41"/>
    </row>
    <row r="10" spans="1:14" ht="12.95" customHeight="1">
      <c r="A10" s="300" t="s">
        <v>148</v>
      </c>
      <c r="B10" s="343">
        <f>E24</f>
        <v>392.52600000000001</v>
      </c>
      <c r="C10" s="343">
        <f>F24/1000000</f>
        <v>18.456333000000001</v>
      </c>
      <c r="D10"/>
      <c r="E10"/>
      <c r="F10" s="6"/>
      <c r="G10"/>
      <c r="H10"/>
      <c r="I10" s="41"/>
      <c r="J10" s="41"/>
      <c r="K10" s="41"/>
      <c r="L10" s="41"/>
      <c r="M10" s="41"/>
      <c r="N10" s="41"/>
    </row>
    <row r="11" spans="1:14" ht="12.95" customHeight="1">
      <c r="A11" s="300" t="s">
        <v>149</v>
      </c>
      <c r="B11" s="343">
        <f>E25</f>
        <v>63.571999999999996</v>
      </c>
      <c r="C11" s="343">
        <f>F25/1000000</f>
        <v>15.020199</v>
      </c>
      <c r="D11"/>
      <c r="E11"/>
      <c r="F11" s="6"/>
      <c r="G11"/>
      <c r="H11"/>
      <c r="I11" s="41"/>
      <c r="J11" s="41"/>
      <c r="K11" s="41"/>
      <c r="L11" s="41"/>
      <c r="M11" s="41"/>
      <c r="N11" s="41"/>
    </row>
    <row r="12" spans="1:14" ht="12.95" customHeight="1">
      <c r="A12" s="300" t="s">
        <v>240</v>
      </c>
      <c r="B12" s="343">
        <f>E26</f>
        <v>29.620999999999999</v>
      </c>
      <c r="C12" s="343">
        <f>F26/1000000</f>
        <v>2.132317</v>
      </c>
      <c r="D12"/>
      <c r="E12"/>
      <c r="F12" s="6"/>
      <c r="G12"/>
      <c r="H12"/>
      <c r="I12" s="41"/>
      <c r="J12" s="41"/>
      <c r="K12" s="41"/>
      <c r="L12" s="41"/>
      <c r="M12" s="41"/>
      <c r="N12" s="41"/>
    </row>
    <row r="13" spans="1:14" ht="12.95" customHeight="1">
      <c r="A13" s="300" t="s">
        <v>155</v>
      </c>
      <c r="B13" s="343">
        <f>E27</f>
        <v>0.38700000000000001</v>
      </c>
      <c r="C13" s="343">
        <f>F27/1000000</f>
        <v>0.13661100000000001</v>
      </c>
      <c r="D13"/>
      <c r="E13"/>
      <c r="F13" s="6"/>
      <c r="G13"/>
      <c r="H13"/>
      <c r="I13" s="41"/>
      <c r="J13" s="41"/>
      <c r="K13" s="41"/>
      <c r="L13" s="41"/>
      <c r="M13" s="41"/>
      <c r="N13" s="41"/>
    </row>
    <row r="14" spans="1:14" ht="14.1" customHeight="1">
      <c r="A14" s="315" t="s">
        <v>255</v>
      </c>
      <c r="B14" s="312">
        <f>SUM(B5:B13)</f>
        <v>4304.4859999999999</v>
      </c>
      <c r="C14" s="312">
        <f>SUM(C5:C13)</f>
        <v>175.21938</v>
      </c>
      <c r="D14"/>
      <c r="G14"/>
      <c r="H14"/>
      <c r="I14" s="41"/>
      <c r="J14" s="41"/>
      <c r="K14" s="41"/>
      <c r="L14" s="41"/>
      <c r="M14" s="41"/>
      <c r="N14" s="41"/>
    </row>
    <row r="15" spans="1:14" ht="25.5">
      <c r="A15" s="344" t="s">
        <v>114</v>
      </c>
      <c r="B15" s="59">
        <f>B14/1024</f>
        <v>4.2035996093749999</v>
      </c>
      <c r="C15" s="313"/>
      <c r="D15"/>
      <c r="E15" s="344"/>
      <c r="F15" s="345"/>
      <c r="G15"/>
      <c r="H15"/>
      <c r="I15" s="41"/>
      <c r="J15" s="41"/>
      <c r="K15" s="41"/>
      <c r="L15" s="41"/>
      <c r="M15" s="41"/>
      <c r="N15" s="41"/>
    </row>
    <row r="16" spans="1:14">
      <c r="A16" s="298"/>
      <c r="B16" s="298"/>
      <c r="C16" s="298"/>
      <c r="D16"/>
      <c r="E16"/>
      <c r="F16" s="6"/>
      <c r="G16"/>
      <c r="H16"/>
      <c r="I16" s="41"/>
      <c r="J16" s="41"/>
      <c r="K16" s="41"/>
      <c r="L16" s="41"/>
      <c r="M16" s="41"/>
      <c r="N16" s="41"/>
    </row>
    <row r="17" spans="1:14" ht="12" customHeight="1">
      <c r="A17" t="s">
        <v>112</v>
      </c>
      <c r="B17"/>
      <c r="C17"/>
      <c r="D17"/>
      <c r="E17"/>
      <c r="F17" s="6"/>
      <c r="G17"/>
      <c r="H17"/>
      <c r="I17" s="41"/>
      <c r="J17" s="41"/>
      <c r="K17" s="41"/>
      <c r="L17" s="41"/>
      <c r="M17" s="41"/>
      <c r="N17" s="41"/>
    </row>
    <row r="18" spans="1:14" ht="25.5">
      <c r="A18" s="350" t="s">
        <v>161</v>
      </c>
      <c r="B18" s="195" t="s">
        <v>153</v>
      </c>
      <c r="C18" s="187" t="s">
        <v>99</v>
      </c>
      <c r="D18" s="187" t="s">
        <v>100</v>
      </c>
      <c r="E18" s="187" t="s">
        <v>256</v>
      </c>
      <c r="F18" s="351" t="s">
        <v>293</v>
      </c>
      <c r="H18"/>
      <c r="I18"/>
      <c r="J18" s="41"/>
      <c r="K18" s="41"/>
      <c r="L18" s="41"/>
      <c r="M18" s="41"/>
      <c r="N18" s="41"/>
    </row>
    <row r="19" spans="1:14">
      <c r="A19" s="346" t="s">
        <v>101</v>
      </c>
      <c r="B19" s="346" t="s">
        <v>123</v>
      </c>
      <c r="C19" s="312">
        <f t="shared" ref="C19:F21" si="0">C35</f>
        <v>394985121.09399998</v>
      </c>
      <c r="D19" s="312">
        <f t="shared" si="0"/>
        <v>385727.65700000001</v>
      </c>
      <c r="E19" s="312">
        <f t="shared" si="0"/>
        <v>376.68700000000001</v>
      </c>
      <c r="F19" s="310">
        <f t="shared" si="0"/>
        <v>131039</v>
      </c>
      <c r="H19"/>
      <c r="I19"/>
      <c r="J19" s="41"/>
      <c r="K19" s="63"/>
      <c r="L19" s="41"/>
      <c r="M19" s="41"/>
      <c r="N19" s="41"/>
    </row>
    <row r="20" spans="1:14">
      <c r="A20" s="346" t="s">
        <v>183</v>
      </c>
      <c r="B20" s="346" t="s">
        <v>123</v>
      </c>
      <c r="C20" s="312">
        <f t="shared" si="0"/>
        <v>333269643.27200001</v>
      </c>
      <c r="D20" s="312">
        <f t="shared" si="0"/>
        <v>325458.636</v>
      </c>
      <c r="E20" s="312">
        <f t="shared" si="0"/>
        <v>317.83100000000002</v>
      </c>
      <c r="F20" s="310">
        <f t="shared" si="0"/>
        <v>31923342</v>
      </c>
      <c r="H20"/>
      <c r="I20"/>
      <c r="J20" s="41"/>
      <c r="K20" s="63"/>
      <c r="L20" s="41"/>
      <c r="M20" s="41"/>
      <c r="N20" s="41"/>
    </row>
    <row r="21" spans="1:14">
      <c r="A21" s="346" t="s">
        <v>184</v>
      </c>
      <c r="B21" s="346" t="s">
        <v>123</v>
      </c>
      <c r="C21" s="312">
        <f t="shared" si="0"/>
        <v>5592466.1189999999</v>
      </c>
      <c r="D21" s="312">
        <f t="shared" si="0"/>
        <v>5461.393</v>
      </c>
      <c r="E21" s="312">
        <f t="shared" si="0"/>
        <v>5.3330000000000002</v>
      </c>
      <c r="F21" s="310">
        <f t="shared" si="0"/>
        <v>333877</v>
      </c>
      <c r="H21"/>
      <c r="I21"/>
      <c r="J21" s="41"/>
      <c r="K21" s="41"/>
      <c r="L21" s="41"/>
      <c r="M21" s="41"/>
      <c r="N21" s="41"/>
    </row>
    <row r="22" spans="1:14">
      <c r="A22" s="346" t="s">
        <v>202</v>
      </c>
      <c r="B22" s="346" t="s">
        <v>441</v>
      </c>
      <c r="C22" s="312">
        <f>C38+C39</f>
        <v>2473609878.7930002</v>
      </c>
      <c r="D22" s="312">
        <f t="shared" ref="D22:F22" si="1">D38+D39</f>
        <v>2415634.6469999999</v>
      </c>
      <c r="E22" s="312">
        <f t="shared" si="1"/>
        <v>2359.018</v>
      </c>
      <c r="F22" s="310">
        <f t="shared" si="1"/>
        <v>68336690</v>
      </c>
      <c r="H22"/>
      <c r="I22"/>
      <c r="J22" s="41"/>
      <c r="K22" s="63"/>
      <c r="L22" s="41"/>
      <c r="M22" s="41"/>
      <c r="N22" s="41"/>
    </row>
    <row r="23" spans="1:14">
      <c r="A23" s="346" t="s">
        <v>147</v>
      </c>
      <c r="B23" s="346" t="s">
        <v>123</v>
      </c>
      <c r="C23" s="312">
        <f t="shared" ref="C23:F24" si="2">C40</f>
        <v>796405304.80799997</v>
      </c>
      <c r="D23" s="312">
        <f t="shared" si="2"/>
        <v>777739.55500000005</v>
      </c>
      <c r="E23" s="312">
        <f t="shared" si="2"/>
        <v>759.51099999999997</v>
      </c>
      <c r="F23" s="310">
        <f t="shared" si="2"/>
        <v>38748972</v>
      </c>
      <c r="H23"/>
      <c r="I23"/>
      <c r="J23" s="41"/>
      <c r="K23" s="63"/>
      <c r="L23" s="41"/>
      <c r="M23" s="41"/>
      <c r="N23" s="41"/>
    </row>
    <row r="24" spans="1:14">
      <c r="A24" s="346" t="s">
        <v>148</v>
      </c>
      <c r="B24" s="346" t="s">
        <v>123</v>
      </c>
      <c r="C24" s="312">
        <f t="shared" si="2"/>
        <v>411593075.917</v>
      </c>
      <c r="D24" s="312">
        <f t="shared" si="2"/>
        <v>401946.36300000001</v>
      </c>
      <c r="E24" s="312">
        <f t="shared" si="2"/>
        <v>392.52600000000001</v>
      </c>
      <c r="F24" s="310">
        <f t="shared" si="2"/>
        <v>18456333</v>
      </c>
      <c r="H24"/>
      <c r="I24"/>
      <c r="J24" s="41"/>
      <c r="K24" s="41"/>
      <c r="L24" s="41"/>
      <c r="M24" s="41"/>
      <c r="N24" s="41"/>
    </row>
    <row r="25" spans="1:14">
      <c r="A25" s="346" t="s">
        <v>149</v>
      </c>
      <c r="B25" s="346" t="s">
        <v>123</v>
      </c>
      <c r="C25" s="312">
        <f>C42+C43</f>
        <v>66660559.023000002</v>
      </c>
      <c r="D25" s="312">
        <f t="shared" ref="D25:F25" si="3">D42+D43</f>
        <v>65098.201999999997</v>
      </c>
      <c r="E25" s="312">
        <f t="shared" si="3"/>
        <v>63.571999999999996</v>
      </c>
      <c r="F25" s="310">
        <f t="shared" si="3"/>
        <v>15020199</v>
      </c>
      <c r="H25"/>
      <c r="I25"/>
      <c r="J25" s="41"/>
      <c r="K25" s="63"/>
      <c r="L25" s="41"/>
      <c r="M25" s="41"/>
      <c r="N25" s="41"/>
    </row>
    <row r="26" spans="1:14">
      <c r="A26" s="346" t="s">
        <v>240</v>
      </c>
      <c r="B26" s="346" t="s">
        <v>123</v>
      </c>
      <c r="C26" s="312">
        <f>C45</f>
        <v>31060194.857999999</v>
      </c>
      <c r="D26" s="312">
        <f t="shared" ref="D26:F26" si="4">D45</f>
        <v>30332.222000000002</v>
      </c>
      <c r="E26" s="312">
        <f t="shared" si="4"/>
        <v>29.620999999999999</v>
      </c>
      <c r="F26" s="310">
        <f t="shared" si="4"/>
        <v>2132317</v>
      </c>
      <c r="H26"/>
      <c r="I26"/>
      <c r="J26" s="41"/>
      <c r="K26" s="63"/>
      <c r="L26" s="41"/>
      <c r="M26" s="41"/>
      <c r="N26" s="41"/>
    </row>
    <row r="27" spans="1:14">
      <c r="A27" s="347" t="s">
        <v>155</v>
      </c>
      <c r="B27" s="346" t="s">
        <v>123</v>
      </c>
      <c r="C27" s="348">
        <f>C44</f>
        <v>405611.446</v>
      </c>
      <c r="D27" s="348">
        <f t="shared" ref="D27:F27" si="5">D44</f>
        <v>396.10500000000002</v>
      </c>
      <c r="E27" s="348">
        <f t="shared" si="5"/>
        <v>0.38700000000000001</v>
      </c>
      <c r="F27" s="270">
        <f t="shared" si="5"/>
        <v>136611</v>
      </c>
      <c r="H27"/>
      <c r="I27"/>
      <c r="J27" s="41"/>
      <c r="K27" s="63"/>
      <c r="L27" s="41"/>
      <c r="M27" s="41"/>
      <c r="N27" s="41"/>
    </row>
    <row r="28" spans="1:14" ht="25.5">
      <c r="A28" s="347" t="s">
        <v>156</v>
      </c>
      <c r="B28" s="346" t="s">
        <v>89</v>
      </c>
      <c r="C28" s="348"/>
      <c r="D28" s="348"/>
      <c r="E28" s="348"/>
      <c r="F28" s="270"/>
      <c r="H28"/>
      <c r="I28"/>
      <c r="J28"/>
      <c r="K28"/>
      <c r="L28" s="41"/>
      <c r="M28" s="41"/>
      <c r="N28" s="41"/>
    </row>
    <row r="29" spans="1:14">
      <c r="A29" s="347" t="s">
        <v>93</v>
      </c>
      <c r="B29" s="346" t="s">
        <v>124</v>
      </c>
      <c r="C29" s="348"/>
      <c r="D29" s="348"/>
      <c r="E29" s="348"/>
      <c r="F29" s="270"/>
      <c r="H29"/>
      <c r="I29"/>
      <c r="J29" s="41"/>
      <c r="K29" s="41"/>
      <c r="L29" s="41"/>
      <c r="M29" s="41"/>
      <c r="N29" s="41"/>
    </row>
    <row r="30" spans="1:14" ht="12.75" customHeight="1">
      <c r="A30" s="347" t="s">
        <v>323</v>
      </c>
      <c r="B30" s="346" t="s">
        <v>124</v>
      </c>
      <c r="C30" s="312"/>
      <c r="D30" s="312"/>
      <c r="E30" s="312"/>
      <c r="F30" s="310"/>
      <c r="H30"/>
      <c r="I30"/>
      <c r="J30" s="41"/>
      <c r="K30" s="41"/>
      <c r="L30" s="41"/>
      <c r="M30" s="41"/>
      <c r="N30" s="41"/>
    </row>
    <row r="31" spans="1:14">
      <c r="A31" s="347" t="s">
        <v>255</v>
      </c>
      <c r="B31" s="303"/>
      <c r="C31" s="312">
        <f>SUM(C19:C30)</f>
        <v>4513581855.3299999</v>
      </c>
      <c r="D31" s="312">
        <f>SUM(D19:D30)</f>
        <v>4407794.78</v>
      </c>
      <c r="E31" s="312">
        <f>SUM(E19:E30)</f>
        <v>4304.4859999999999</v>
      </c>
      <c r="F31" s="310">
        <f>SUM(F19:F30)</f>
        <v>175219380</v>
      </c>
      <c r="H31"/>
      <c r="I31"/>
      <c r="J31"/>
      <c r="K31"/>
      <c r="L31"/>
      <c r="M31"/>
      <c r="N31"/>
    </row>
    <row r="32" spans="1:14">
      <c r="A32"/>
      <c r="B32"/>
      <c r="C32" s="55"/>
      <c r="D32" s="55"/>
      <c r="E32" s="55"/>
      <c r="F32" s="13"/>
      <c r="G32"/>
      <c r="H32"/>
      <c r="I32"/>
      <c r="J32"/>
      <c r="K32"/>
      <c r="L32"/>
      <c r="M32"/>
      <c r="N32"/>
    </row>
    <row r="33" spans="1:14" s="61" customFormat="1" ht="12" customHeight="1">
      <c r="A33" t="s">
        <v>88</v>
      </c>
      <c r="B33" t="s">
        <v>269</v>
      </c>
      <c r="C33" t="s">
        <v>442</v>
      </c>
      <c r="D33"/>
      <c r="E33" s="4"/>
      <c r="F33" s="6"/>
      <c r="G33"/>
      <c r="H33"/>
      <c r="I33"/>
      <c r="J33"/>
      <c r="K33"/>
      <c r="L33"/>
      <c r="M33"/>
      <c r="N33"/>
    </row>
    <row r="34" spans="1:14" s="61" customFormat="1" ht="25.5">
      <c r="A34" s="350" t="s">
        <v>161</v>
      </c>
      <c r="B34" s="187" t="s">
        <v>98</v>
      </c>
      <c r="C34" s="187" t="s">
        <v>99</v>
      </c>
      <c r="D34" s="187" t="s">
        <v>100</v>
      </c>
      <c r="E34" s="187" t="s">
        <v>256</v>
      </c>
      <c r="F34" s="351" t="s">
        <v>293</v>
      </c>
      <c r="G34"/>
      <c r="H34"/>
      <c r="I34"/>
      <c r="J34"/>
      <c r="K34"/>
      <c r="L34" s="336"/>
      <c r="M34" s="336"/>
      <c r="N34" s="336"/>
    </row>
    <row r="35" spans="1:14" s="35" customFormat="1">
      <c r="A35" s="2" t="s">
        <v>101</v>
      </c>
      <c r="B35" s="2" t="s">
        <v>520</v>
      </c>
      <c r="C35" s="3">
        <v>394985121.09399998</v>
      </c>
      <c r="D35" s="3">
        <v>385727.65700000001</v>
      </c>
      <c r="E35" s="3">
        <v>376.68700000000001</v>
      </c>
      <c r="F35" s="9">
        <v>131039</v>
      </c>
      <c r="G35"/>
      <c r="H35"/>
      <c r="I35"/>
      <c r="J35"/>
      <c r="K35"/>
      <c r="L35" s="336"/>
      <c r="M35" s="336"/>
      <c r="N35" s="336"/>
    </row>
    <row r="36" spans="1:14" s="35" customFormat="1">
      <c r="A36" s="2" t="s">
        <v>183</v>
      </c>
      <c r="B36" s="2" t="s">
        <v>443</v>
      </c>
      <c r="C36" s="3">
        <v>333269643.27200001</v>
      </c>
      <c r="D36" s="3">
        <v>325458.636</v>
      </c>
      <c r="E36" s="3">
        <v>317.83100000000002</v>
      </c>
      <c r="F36" s="9">
        <v>31923342</v>
      </c>
      <c r="G36"/>
      <c r="H36"/>
      <c r="I36"/>
      <c r="J36"/>
      <c r="K36"/>
      <c r="L36" s="336"/>
      <c r="M36" s="336"/>
      <c r="N36" s="336"/>
    </row>
    <row r="37" spans="1:14" s="35" customFormat="1">
      <c r="A37" s="2" t="s">
        <v>184</v>
      </c>
      <c r="B37" s="2" t="s">
        <v>443</v>
      </c>
      <c r="C37" s="3">
        <v>5592466.1189999999</v>
      </c>
      <c r="D37" s="3">
        <v>5461.393</v>
      </c>
      <c r="E37" s="3">
        <v>5.3330000000000002</v>
      </c>
      <c r="F37" s="9">
        <v>333877</v>
      </c>
      <c r="G37"/>
      <c r="H37"/>
      <c r="I37"/>
      <c r="J37"/>
      <c r="K37"/>
      <c r="L37" s="336"/>
      <c r="M37" s="336"/>
      <c r="N37" s="336"/>
    </row>
    <row r="38" spans="1:14" s="35" customFormat="1">
      <c r="A38" s="2" t="s">
        <v>146</v>
      </c>
      <c r="B38" s="2" t="s">
        <v>443</v>
      </c>
      <c r="C38" s="3">
        <v>1005603478.793</v>
      </c>
      <c r="D38" s="3">
        <v>982034.647</v>
      </c>
      <c r="E38" s="3">
        <v>959.01800000000003</v>
      </c>
      <c r="F38" s="9">
        <v>19084792</v>
      </c>
      <c r="G38"/>
      <c r="H38"/>
      <c r="I38"/>
      <c r="J38"/>
      <c r="K38"/>
      <c r="L38" s="336"/>
      <c r="M38" s="336"/>
      <c r="N38" s="336"/>
    </row>
    <row r="39" spans="1:14" s="35" customFormat="1">
      <c r="A39" s="2" t="s">
        <v>509</v>
      </c>
      <c r="B39" s="2" t="s">
        <v>443</v>
      </c>
      <c r="C39" s="3">
        <f>D39*1024</f>
        <v>1468006400</v>
      </c>
      <c r="D39" s="3">
        <f>E39*1024</f>
        <v>1433600</v>
      </c>
      <c r="E39" s="3">
        <v>1400</v>
      </c>
      <c r="F39" s="9">
        <v>49251898</v>
      </c>
      <c r="G39"/>
      <c r="H39"/>
      <c r="I39"/>
      <c r="J39"/>
      <c r="K39"/>
      <c r="L39" s="336"/>
      <c r="M39" s="336"/>
      <c r="N39" s="336"/>
    </row>
    <row r="40" spans="1:14" s="35" customFormat="1">
      <c r="A40" s="2" t="s">
        <v>147</v>
      </c>
      <c r="B40" s="2" t="s">
        <v>443</v>
      </c>
      <c r="C40" s="3">
        <v>796405304.80799997</v>
      </c>
      <c r="D40" s="3">
        <v>777739.55500000005</v>
      </c>
      <c r="E40" s="3">
        <v>759.51099999999997</v>
      </c>
      <c r="F40" s="9">
        <v>38748972</v>
      </c>
      <c r="G40"/>
      <c r="H40"/>
      <c r="I40"/>
      <c r="J40"/>
      <c r="K40"/>
      <c r="L40" s="336"/>
      <c r="M40" s="336"/>
      <c r="N40" s="336"/>
    </row>
    <row r="41" spans="1:14" s="35" customFormat="1">
      <c r="A41" s="2" t="s">
        <v>148</v>
      </c>
      <c r="B41" s="2" t="s">
        <v>443</v>
      </c>
      <c r="C41" s="3">
        <v>411593075.917</v>
      </c>
      <c r="D41" s="3">
        <v>401946.36300000001</v>
      </c>
      <c r="E41" s="3">
        <v>392.52600000000001</v>
      </c>
      <c r="F41" s="9">
        <v>18456333</v>
      </c>
      <c r="G41"/>
      <c r="H41"/>
      <c r="I41"/>
      <c r="J41"/>
      <c r="K41"/>
      <c r="L41" s="336"/>
      <c r="M41" s="336"/>
      <c r="N41" s="336"/>
    </row>
    <row r="42" spans="1:14" s="35" customFormat="1">
      <c r="A42" s="17" t="s">
        <v>149</v>
      </c>
      <c r="B42" s="17" t="s">
        <v>443</v>
      </c>
      <c r="C42" s="18">
        <v>64712321.225000001</v>
      </c>
      <c r="D42" s="18">
        <v>63195.625999999997</v>
      </c>
      <c r="E42" s="18">
        <v>61.713999999999999</v>
      </c>
      <c r="F42" s="92">
        <v>14487560</v>
      </c>
      <c r="G42"/>
      <c r="H42"/>
      <c r="I42"/>
      <c r="J42"/>
      <c r="K42"/>
      <c r="L42" s="336"/>
      <c r="M42" s="336"/>
      <c r="N42" s="336"/>
    </row>
    <row r="43" spans="1:14" s="35" customFormat="1">
      <c r="A43" s="2" t="s">
        <v>239</v>
      </c>
      <c r="B43" s="2" t="s">
        <v>443</v>
      </c>
      <c r="C43" s="3">
        <v>1948237.798</v>
      </c>
      <c r="D43" s="3">
        <v>1902.576</v>
      </c>
      <c r="E43" s="3">
        <v>1.8580000000000001</v>
      </c>
      <c r="F43" s="9">
        <v>532639</v>
      </c>
      <c r="G43"/>
      <c r="H43"/>
      <c r="I43"/>
      <c r="J43"/>
      <c r="K43"/>
      <c r="L43"/>
      <c r="M43"/>
      <c r="N43"/>
    </row>
    <row r="44" spans="1:14" s="35" customFormat="1">
      <c r="A44" s="90" t="s">
        <v>155</v>
      </c>
      <c r="B44" s="2" t="s">
        <v>443</v>
      </c>
      <c r="C44" s="3">
        <v>405611.446</v>
      </c>
      <c r="D44" s="3">
        <v>396.10500000000002</v>
      </c>
      <c r="E44" s="3">
        <v>0.38700000000000001</v>
      </c>
      <c r="F44" s="9">
        <v>136611</v>
      </c>
      <c r="G44"/>
      <c r="H44"/>
      <c r="I44"/>
      <c r="J44"/>
      <c r="K44"/>
      <c r="L44"/>
      <c r="M44"/>
      <c r="N44"/>
    </row>
    <row r="45" spans="1:14" s="35" customFormat="1">
      <c r="A45" s="2" t="s">
        <v>240</v>
      </c>
      <c r="B45" s="2" t="s">
        <v>443</v>
      </c>
      <c r="C45" s="2">
        <v>31060194.857999999</v>
      </c>
      <c r="D45" s="2">
        <v>30332.222000000002</v>
      </c>
      <c r="E45" s="2">
        <v>29.620999999999999</v>
      </c>
      <c r="F45" s="9">
        <v>2132317</v>
      </c>
      <c r="G45"/>
      <c r="H45"/>
      <c r="I45"/>
      <c r="J45"/>
      <c r="K45" s="16"/>
      <c r="L45"/>
      <c r="M45"/>
      <c r="N45"/>
    </row>
    <row r="46" spans="1:14" s="35" customFormat="1">
      <c r="A46" s="2" t="s">
        <v>255</v>
      </c>
      <c r="B46" s="2"/>
      <c r="C46" s="3">
        <f>SUM(C35:C45)</f>
        <v>4513581855.3300009</v>
      </c>
      <c r="D46" s="3">
        <f t="shared" ref="D46:F46" si="6">SUM(D35:D45)</f>
        <v>4407794.7800000012</v>
      </c>
      <c r="E46" s="3">
        <f t="shared" si="6"/>
        <v>4304.4859999999999</v>
      </c>
      <c r="F46" s="9">
        <f t="shared" si="6"/>
        <v>175219380</v>
      </c>
      <c r="G46"/>
      <c r="H46"/>
      <c r="I46"/>
      <c r="J46"/>
      <c r="K46" s="16"/>
      <c r="L46"/>
      <c r="M46"/>
      <c r="N46"/>
    </row>
    <row r="47" spans="1:14" s="35" customFormat="1">
      <c r="A47"/>
      <c r="B47"/>
      <c r="C47"/>
      <c r="D47"/>
      <c r="E47" s="4"/>
      <c r="F47" s="6"/>
      <c r="G47" s="5"/>
      <c r="H47"/>
      <c r="I47"/>
      <c r="J47"/>
      <c r="K47"/>
      <c r="L47"/>
      <c r="M47"/>
      <c r="N47"/>
    </row>
    <row r="48" spans="1:14" s="35" customFormat="1">
      <c r="A48" s="264" t="s">
        <v>510</v>
      </c>
      <c r="B48" s="19"/>
      <c r="C48"/>
      <c r="D48"/>
      <c r="E48"/>
      <c r="F48" s="6"/>
      <c r="G48"/>
      <c r="H48"/>
      <c r="I48"/>
      <c r="J48"/>
      <c r="K48"/>
      <c r="L48"/>
      <c r="M48"/>
      <c r="N48"/>
    </row>
    <row r="49" spans="1:14" s="35" customFormat="1">
      <c r="A49"/>
      <c r="B49"/>
      <c r="C49"/>
      <c r="D49"/>
      <c r="E49" s="4"/>
      <c r="F49" s="6"/>
      <c r="G49"/>
      <c r="H49"/>
      <c r="I49"/>
      <c r="J49"/>
      <c r="K49"/>
      <c r="L49"/>
      <c r="M49"/>
      <c r="N49"/>
    </row>
    <row r="50" spans="1:14">
      <c r="A50"/>
      <c r="B50"/>
      <c r="C50"/>
      <c r="D50"/>
      <c r="E50"/>
      <c r="F50" s="6"/>
      <c r="G50"/>
      <c r="H50"/>
      <c r="I50"/>
      <c r="J50"/>
      <c r="K50"/>
      <c r="L50"/>
      <c r="M50"/>
      <c r="N50"/>
    </row>
    <row r="51" spans="1:14">
      <c r="A51" s="10"/>
      <c r="B51" s="10"/>
      <c r="C51" s="349"/>
      <c r="D51" s="349"/>
      <c r="E51"/>
      <c r="F51" s="6"/>
      <c r="G51"/>
      <c r="H51"/>
      <c r="I51"/>
      <c r="J51"/>
      <c r="K51"/>
      <c r="L51"/>
      <c r="M51"/>
      <c r="N51"/>
    </row>
    <row r="52" spans="1:14">
      <c r="L52"/>
      <c r="M52"/>
      <c r="N52"/>
    </row>
    <row r="53" spans="1:14">
      <c r="A53" s="60"/>
      <c r="B53" s="60"/>
      <c r="C53" s="326"/>
      <c r="D53" s="326"/>
      <c r="L53"/>
      <c r="M53"/>
      <c r="N53"/>
    </row>
  </sheetData>
  <mergeCells count="1">
    <mergeCell ref="A1:G1"/>
  </mergeCells>
  <phoneticPr fontId="2" type="noConversion"/>
  <printOptions horizontalCentered="1"/>
  <pageMargins left="0.75" right="0.75" top="1" bottom="1" header="0.5" footer="0.5"/>
  <pageSetup scale="60" orientation="landscape" horizontalDpi="4294967292" verticalDpi="4294967292" r:id="rId1"/>
  <headerFooter alignWithMargins="0">
    <oddHeader>&amp;R&amp;F
&amp;A</oddHeader>
    <oddFooter>&amp;RDecember 2009</oddFooter>
  </headerFooter>
  <drawing r:id="rId2"/>
</worksheet>
</file>

<file path=xl/worksheets/sheet9.xml><?xml version="1.0" encoding="utf-8"?>
<worksheet xmlns="http://schemas.openxmlformats.org/spreadsheetml/2006/main" xmlns:r="http://schemas.openxmlformats.org/officeDocument/2006/relationships">
  <sheetPr codeName="Sheet9"/>
  <dimension ref="A1:AL202"/>
  <sheetViews>
    <sheetView topLeftCell="A111" zoomScale="85" workbookViewId="0">
      <selection activeCell="P134" sqref="P134"/>
    </sheetView>
  </sheetViews>
  <sheetFormatPr defaultColWidth="8.85546875" defaultRowHeight="12.75"/>
  <cols>
    <col min="1" max="1" width="12.140625" style="173" customWidth="1"/>
    <col min="2" max="2" width="10.7109375" style="173" customWidth="1"/>
    <col min="3" max="3" width="17.7109375" style="173" customWidth="1"/>
    <col min="4" max="4" width="10.140625" style="173" customWidth="1"/>
    <col min="5" max="5" width="10.28515625" style="173" customWidth="1"/>
    <col min="6" max="6" width="13.7109375" style="173" customWidth="1"/>
    <col min="7" max="7" width="10.85546875" style="173" customWidth="1"/>
    <col min="8" max="8" width="12" style="173" customWidth="1"/>
    <col min="9" max="9" width="10" style="173" customWidth="1"/>
    <col min="10" max="10" width="12.28515625" style="173" customWidth="1"/>
    <col min="11" max="11" width="11.5703125" style="173" customWidth="1"/>
    <col min="12" max="12" width="10.140625" style="173" customWidth="1"/>
    <col min="13" max="13" width="11" style="173" customWidth="1"/>
    <col min="14" max="14" width="12" style="173" customWidth="1"/>
    <col min="15" max="15" width="13.28515625" style="173" customWidth="1"/>
    <col min="16" max="16" width="11.42578125" style="173" customWidth="1"/>
    <col min="17" max="17" width="12.28515625" style="173" customWidth="1"/>
    <col min="18" max="18" width="13.140625" style="173" customWidth="1"/>
    <col min="19" max="19" width="17" style="173" customWidth="1"/>
    <col min="20" max="31" width="4.7109375" style="174" customWidth="1"/>
    <col min="32" max="32" width="9" style="174" bestFit="1" customWidth="1"/>
    <col min="33" max="33" width="10.28515625" style="174" customWidth="1"/>
    <col min="34" max="16384" width="8.85546875" style="174"/>
  </cols>
  <sheetData>
    <row r="1" spans="1:38" ht="34.5" customHeight="1">
      <c r="A1" s="496" t="s">
        <v>84</v>
      </c>
      <c r="B1" s="499"/>
      <c r="C1" s="499"/>
      <c r="D1" s="499"/>
      <c r="E1" s="499"/>
      <c r="F1" s="499"/>
      <c r="G1" s="499"/>
      <c r="H1" s="499"/>
      <c r="I1" s="499"/>
      <c r="J1" s="499"/>
      <c r="K1" s="499"/>
      <c r="L1" s="499"/>
      <c r="M1" s="499"/>
      <c r="N1" s="499"/>
    </row>
    <row r="2" spans="1:38" ht="12.75" customHeight="1">
      <c r="A2" s="175"/>
      <c r="B2" s="176"/>
      <c r="C2" s="176"/>
      <c r="D2" s="176"/>
      <c r="E2" s="176"/>
      <c r="F2" s="176"/>
      <c r="G2" s="176"/>
      <c r="H2" s="176"/>
      <c r="I2" s="176"/>
      <c r="J2" s="176"/>
      <c r="K2" s="176"/>
      <c r="L2" s="176"/>
      <c r="M2" s="176"/>
      <c r="N2" s="176"/>
    </row>
    <row r="3" spans="1:38" s="178" customFormat="1">
      <c r="A3" s="173"/>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row>
    <row r="4" spans="1:38" s="178" customFormat="1">
      <c r="A4" s="173"/>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row>
    <row r="5" spans="1:38" s="178" customFormat="1">
      <c r="A5" s="173"/>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row>
    <row r="6" spans="1:38" s="178" customFormat="1">
      <c r="A6" s="173"/>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row>
    <row r="7" spans="1:38" s="178" customFormat="1">
      <c r="A7" s="173"/>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row>
    <row r="8" spans="1:38" s="178" customFormat="1">
      <c r="A8" s="179"/>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row>
    <row r="9" spans="1:38" s="178" customFormat="1">
      <c r="A9" s="179"/>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row>
    <row r="10" spans="1:38" s="178" customFormat="1" ht="20.100000000000001" customHeight="1">
      <c r="A10" s="179"/>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row>
    <row r="11" spans="1:38" s="178" customFormat="1">
      <c r="A11" s="179"/>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row>
    <row r="12" spans="1:38" s="178" customFormat="1">
      <c r="A12" s="179"/>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row>
    <row r="13" spans="1:38" s="178" customFormat="1" ht="30.75" customHeight="1">
      <c r="A13" s="498" t="s">
        <v>74</v>
      </c>
      <c r="B13" s="500"/>
      <c r="C13" s="500"/>
      <c r="D13" s="500"/>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row>
    <row r="14" spans="1:38" s="178" customFormat="1" ht="11.25" customHeight="1">
      <c r="A14" s="180"/>
      <c r="B14" s="180"/>
      <c r="C14" s="180"/>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row>
    <row r="15" spans="1:38" s="178" customFormat="1" ht="17.25" customHeight="1">
      <c r="A15" s="181" t="s">
        <v>23</v>
      </c>
      <c r="B15" s="180"/>
      <c r="C15" s="180"/>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row>
    <row r="16" spans="1:38" s="178" customFormat="1" ht="12" customHeight="1">
      <c r="A16" s="180"/>
      <c r="B16" s="180"/>
      <c r="C16" s="180"/>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row>
    <row r="17" spans="1:38" s="178" customFormat="1" ht="12" customHeight="1">
      <c r="A17" s="182"/>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row>
    <row r="18" spans="1:38" s="178" customFormat="1">
      <c r="A18" s="177" t="s">
        <v>113</v>
      </c>
      <c r="B18" s="177"/>
      <c r="C18" s="177"/>
      <c r="D18" s="177"/>
      <c r="E18" s="177"/>
      <c r="F18" s="177"/>
      <c r="G18" s="177"/>
      <c r="H18" s="177"/>
      <c r="I18" s="177"/>
      <c r="J18" s="177"/>
      <c r="K18" s="177"/>
      <c r="L18" s="177"/>
      <c r="M18" s="177"/>
      <c r="N18" s="177"/>
      <c r="O18" s="177"/>
      <c r="P18" s="177"/>
      <c r="Q18" s="177"/>
      <c r="R18" s="183"/>
      <c r="S18" s="183"/>
      <c r="T18" s="183"/>
      <c r="U18" s="183"/>
      <c r="V18" s="183"/>
      <c r="W18" s="183"/>
      <c r="X18" s="183"/>
      <c r="Y18" s="183"/>
      <c r="Z18" s="183"/>
      <c r="AA18" s="183"/>
      <c r="AB18" s="183"/>
      <c r="AC18" s="183"/>
      <c r="AD18" s="183"/>
      <c r="AE18" s="183"/>
      <c r="AF18" s="183"/>
      <c r="AG18" s="177"/>
      <c r="AH18" s="177"/>
      <c r="AI18" s="177"/>
      <c r="AJ18" s="177"/>
      <c r="AK18" s="177"/>
      <c r="AL18" s="177"/>
    </row>
    <row r="19" spans="1:38" s="178" customFormat="1" ht="38.1" customHeight="1">
      <c r="A19" s="184" t="s">
        <v>48</v>
      </c>
      <c r="B19" s="185" t="s">
        <v>101</v>
      </c>
      <c r="C19" s="185" t="s">
        <v>323</v>
      </c>
      <c r="D19" s="185" t="s">
        <v>183</v>
      </c>
      <c r="E19" s="185" t="s">
        <v>184</v>
      </c>
      <c r="F19" s="185" t="s">
        <v>202</v>
      </c>
      <c r="G19" s="185" t="s">
        <v>147</v>
      </c>
      <c r="H19" s="186" t="s">
        <v>82</v>
      </c>
      <c r="I19" s="185" t="s">
        <v>149</v>
      </c>
      <c r="J19" s="185" t="s">
        <v>155</v>
      </c>
      <c r="K19" s="185" t="s">
        <v>220</v>
      </c>
      <c r="L19" s="185" t="s">
        <v>156</v>
      </c>
      <c r="M19" s="185" t="s">
        <v>170</v>
      </c>
      <c r="N19" s="187" t="s">
        <v>255</v>
      </c>
      <c r="O19" s="177"/>
      <c r="P19" s="177"/>
      <c r="Q19" s="177"/>
      <c r="R19" s="177"/>
      <c r="S19" s="183"/>
      <c r="T19" s="188"/>
      <c r="U19" s="188"/>
      <c r="V19" s="188"/>
      <c r="W19" s="188"/>
      <c r="X19" s="188"/>
      <c r="Y19" s="189"/>
      <c r="Z19" s="188"/>
      <c r="AA19" s="188"/>
      <c r="AB19" s="188"/>
      <c r="AC19" s="188"/>
      <c r="AD19" s="188"/>
      <c r="AE19" s="188"/>
      <c r="AF19" s="183"/>
      <c r="AG19" s="177"/>
      <c r="AH19" s="177"/>
      <c r="AI19" s="177"/>
      <c r="AJ19" s="177"/>
      <c r="AK19" s="177"/>
      <c r="AL19" s="177"/>
    </row>
    <row r="20" spans="1:38" s="178" customFormat="1" ht="27" customHeight="1">
      <c r="A20" s="193" t="s">
        <v>316</v>
      </c>
      <c r="B20" s="190">
        <f t="shared" ref="B20:M20" si="0">B37/1000000</f>
        <v>0.47285700000000003</v>
      </c>
      <c r="C20" s="190">
        <f t="shared" si="0"/>
        <v>37.058059999999998</v>
      </c>
      <c r="D20" s="190">
        <f t="shared" si="0"/>
        <v>54.500664</v>
      </c>
      <c r="E20" s="190">
        <f t="shared" si="0"/>
        <v>5.6774750000000003</v>
      </c>
      <c r="F20" s="190">
        <f t="shared" si="0"/>
        <v>5.1073000000000004</v>
      </c>
      <c r="G20" s="190">
        <f t="shared" si="0"/>
        <v>38.827043000000003</v>
      </c>
      <c r="H20" s="190">
        <f t="shared" si="0"/>
        <v>47.205446000000002</v>
      </c>
      <c r="I20" s="190">
        <f t="shared" si="0"/>
        <v>17.247733</v>
      </c>
      <c r="J20" s="190">
        <f t="shared" si="0"/>
        <v>7.6994199999999999</v>
      </c>
      <c r="K20" s="190">
        <f t="shared" si="0"/>
        <v>31.722079000000001</v>
      </c>
      <c r="L20" s="190">
        <f t="shared" si="0"/>
        <v>0.49062</v>
      </c>
      <c r="M20" s="190">
        <f t="shared" si="0"/>
        <v>8.655132</v>
      </c>
      <c r="N20" s="190">
        <f>SUM(B20:M20)</f>
        <v>254.66382900000002</v>
      </c>
      <c r="O20" s="191"/>
      <c r="P20" s="191"/>
      <c r="Q20" s="191"/>
      <c r="R20" s="191"/>
      <c r="S20" s="192"/>
      <c r="T20" s="192"/>
      <c r="U20" s="192"/>
      <c r="V20" s="192"/>
      <c r="W20" s="192"/>
      <c r="X20" s="192"/>
      <c r="Y20" s="192"/>
      <c r="Z20" s="192"/>
      <c r="AA20" s="192"/>
      <c r="AB20" s="192"/>
      <c r="AC20" s="192"/>
      <c r="AD20" s="192"/>
      <c r="AE20" s="192"/>
      <c r="AF20" s="183"/>
      <c r="AG20" s="177"/>
      <c r="AH20" s="177"/>
      <c r="AI20" s="177"/>
      <c r="AJ20" s="177"/>
      <c r="AK20" s="177"/>
      <c r="AL20" s="177"/>
    </row>
    <row r="21" spans="1:38" s="178" customFormat="1">
      <c r="A21" s="177"/>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row>
    <row r="22" spans="1:38" s="178" customFormat="1" ht="6" customHeight="1">
      <c r="A22" s="177"/>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row>
    <row r="23" spans="1:38">
      <c r="A23" s="177" t="s">
        <v>112</v>
      </c>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row>
    <row r="24" spans="1:38" s="178" customFormat="1" ht="25.5">
      <c r="A24" s="194" t="s">
        <v>241</v>
      </c>
      <c r="B24" s="187" t="s">
        <v>101</v>
      </c>
      <c r="C24" s="187" t="s">
        <v>323</v>
      </c>
      <c r="D24" s="187" t="s">
        <v>218</v>
      </c>
      <c r="E24" s="187" t="s">
        <v>184</v>
      </c>
      <c r="F24" s="187" t="s">
        <v>202</v>
      </c>
      <c r="G24" s="187" t="s">
        <v>219</v>
      </c>
      <c r="H24" s="195" t="s">
        <v>201</v>
      </c>
      <c r="I24" s="187" t="s">
        <v>149</v>
      </c>
      <c r="J24" s="187" t="s">
        <v>155</v>
      </c>
      <c r="K24" s="187" t="s">
        <v>220</v>
      </c>
      <c r="L24" s="187" t="s">
        <v>156</v>
      </c>
      <c r="M24" s="187" t="s">
        <v>196</v>
      </c>
      <c r="N24" s="187" t="s">
        <v>255</v>
      </c>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row>
    <row r="25" spans="1:38" s="178" customFormat="1" ht="12" customHeight="1">
      <c r="A25" s="187" t="s">
        <v>368</v>
      </c>
      <c r="B25" s="196">
        <f>B41</f>
        <v>35180</v>
      </c>
      <c r="C25" s="196">
        <f>C41</f>
        <v>2684323</v>
      </c>
      <c r="D25" s="196">
        <f>D41</f>
        <v>2542621</v>
      </c>
      <c r="E25" s="196">
        <f>E41</f>
        <v>1061855</v>
      </c>
      <c r="F25" s="196">
        <f>F41+G41</f>
        <v>296823</v>
      </c>
      <c r="G25" s="196">
        <f>H41+I41</f>
        <v>1932590</v>
      </c>
      <c r="H25" s="196">
        <f t="shared" ref="H25:H36" si="1">J41</f>
        <v>2671636</v>
      </c>
      <c r="I25" s="196">
        <f>K41+L41</f>
        <v>962689</v>
      </c>
      <c r="J25" s="196">
        <f>M41</f>
        <v>75983</v>
      </c>
      <c r="K25" s="196">
        <f>N41</f>
        <v>2070768</v>
      </c>
      <c r="L25" s="196">
        <f>O41</f>
        <v>12228</v>
      </c>
      <c r="M25" s="196">
        <f>P41</f>
        <v>66620</v>
      </c>
      <c r="N25" s="196">
        <f t="shared" ref="N25:N37" si="2">SUM(B25:M25)</f>
        <v>14413316</v>
      </c>
      <c r="O25" s="177"/>
      <c r="P25" s="197"/>
      <c r="Q25" s="197"/>
      <c r="R25" s="177"/>
      <c r="S25" s="177"/>
      <c r="T25" s="177"/>
      <c r="U25" s="177"/>
      <c r="V25" s="177"/>
      <c r="W25" s="177"/>
      <c r="X25" s="177"/>
      <c r="Y25" s="177"/>
      <c r="Z25" s="177"/>
      <c r="AA25" s="177"/>
      <c r="AB25" s="177"/>
      <c r="AC25" s="177"/>
      <c r="AD25" s="177"/>
      <c r="AE25" s="177"/>
      <c r="AF25" s="177"/>
      <c r="AG25" s="177"/>
      <c r="AH25" s="177"/>
      <c r="AI25" s="177"/>
      <c r="AJ25" s="177"/>
      <c r="AK25" s="177"/>
      <c r="AL25" s="177"/>
    </row>
    <row r="26" spans="1:38" s="178" customFormat="1">
      <c r="A26" s="187" t="s">
        <v>369</v>
      </c>
      <c r="B26" s="196">
        <f t="shared" ref="B26:E36" si="3">B42</f>
        <v>47204</v>
      </c>
      <c r="C26" s="196">
        <f t="shared" si="3"/>
        <v>2175054</v>
      </c>
      <c r="D26" s="196">
        <f t="shared" si="3"/>
        <v>3600230</v>
      </c>
      <c r="E26" s="196">
        <f t="shared" si="3"/>
        <v>856495</v>
      </c>
      <c r="F26" s="196">
        <f t="shared" ref="F26:F36" si="4">F42+G42</f>
        <v>267951</v>
      </c>
      <c r="G26" s="196">
        <f t="shared" ref="G26:G36" si="5">H42+I42</f>
        <v>4619843</v>
      </c>
      <c r="H26" s="196">
        <f t="shared" si="1"/>
        <v>2429983</v>
      </c>
      <c r="I26" s="196">
        <f t="shared" ref="I26:I36" si="6">K42+L42</f>
        <v>685064</v>
      </c>
      <c r="J26" s="196">
        <f t="shared" ref="J26:M36" si="7">M42</f>
        <v>71558</v>
      </c>
      <c r="K26" s="196">
        <f t="shared" si="7"/>
        <v>1786516</v>
      </c>
      <c r="L26" s="196">
        <f t="shared" si="7"/>
        <v>21525</v>
      </c>
      <c r="M26" s="196">
        <f t="shared" si="7"/>
        <v>200277</v>
      </c>
      <c r="N26" s="196">
        <f t="shared" si="2"/>
        <v>16761700</v>
      </c>
      <c r="O26" s="177"/>
      <c r="P26" s="197"/>
      <c r="Q26" s="197"/>
      <c r="R26" s="177"/>
      <c r="S26" s="177"/>
      <c r="T26" s="177"/>
      <c r="U26" s="177"/>
      <c r="V26" s="177"/>
      <c r="W26" s="177"/>
      <c r="X26" s="177"/>
      <c r="Y26" s="177"/>
      <c r="Z26" s="177"/>
      <c r="AA26" s="177"/>
      <c r="AB26" s="177"/>
      <c r="AC26" s="177"/>
      <c r="AD26" s="177"/>
      <c r="AE26" s="177"/>
      <c r="AF26" s="177"/>
      <c r="AG26" s="177"/>
      <c r="AH26" s="177"/>
      <c r="AI26" s="177"/>
      <c r="AJ26" s="177"/>
      <c r="AK26" s="177"/>
      <c r="AL26" s="177"/>
    </row>
    <row r="27" spans="1:38">
      <c r="A27" s="187" t="s">
        <v>370</v>
      </c>
      <c r="B27" s="196">
        <f t="shared" si="3"/>
        <v>20435</v>
      </c>
      <c r="C27" s="196">
        <f t="shared" si="3"/>
        <v>1136066</v>
      </c>
      <c r="D27" s="196">
        <f t="shared" si="3"/>
        <v>3833346</v>
      </c>
      <c r="E27" s="196">
        <f t="shared" si="3"/>
        <v>1490368</v>
      </c>
      <c r="F27" s="196">
        <f t="shared" si="4"/>
        <v>392222</v>
      </c>
      <c r="G27" s="196">
        <f t="shared" si="5"/>
        <v>4749624</v>
      </c>
      <c r="H27" s="196">
        <f t="shared" si="1"/>
        <v>3089092</v>
      </c>
      <c r="I27" s="196">
        <f t="shared" si="6"/>
        <v>1104944</v>
      </c>
      <c r="J27" s="196">
        <f t="shared" si="7"/>
        <v>59959</v>
      </c>
      <c r="K27" s="196">
        <f t="shared" si="7"/>
        <v>2507156</v>
      </c>
      <c r="L27" s="196">
        <f t="shared" si="7"/>
        <v>12256</v>
      </c>
      <c r="M27" s="196">
        <f t="shared" si="7"/>
        <v>725605</v>
      </c>
      <c r="N27" s="196">
        <f t="shared" si="2"/>
        <v>19121073</v>
      </c>
      <c r="O27" s="177"/>
      <c r="P27" s="197"/>
      <c r="Q27" s="197"/>
      <c r="R27" s="177"/>
      <c r="S27" s="177"/>
      <c r="T27" s="177"/>
      <c r="U27" s="177"/>
      <c r="V27" s="177"/>
      <c r="W27" s="177"/>
      <c r="X27" s="177"/>
      <c r="Y27" s="177"/>
      <c r="Z27" s="177"/>
      <c r="AA27" s="177"/>
      <c r="AB27" s="177"/>
      <c r="AC27" s="177"/>
      <c r="AD27" s="177"/>
      <c r="AE27" s="177"/>
      <c r="AF27" s="177"/>
      <c r="AG27" s="177"/>
      <c r="AH27" s="177"/>
      <c r="AI27" s="177"/>
      <c r="AJ27" s="177"/>
      <c r="AK27" s="177"/>
      <c r="AL27" s="177"/>
    </row>
    <row r="28" spans="1:38" s="178" customFormat="1">
      <c r="A28" s="187" t="s">
        <v>371</v>
      </c>
      <c r="B28" s="196">
        <f t="shared" si="3"/>
        <v>39021</v>
      </c>
      <c r="C28" s="196">
        <f t="shared" si="3"/>
        <v>2122883</v>
      </c>
      <c r="D28" s="196">
        <f t="shared" si="3"/>
        <v>4302790</v>
      </c>
      <c r="E28" s="196">
        <f t="shared" si="3"/>
        <v>1108941</v>
      </c>
      <c r="F28" s="196">
        <f t="shared" si="4"/>
        <v>474533</v>
      </c>
      <c r="G28" s="196">
        <f t="shared" si="5"/>
        <v>1844836</v>
      </c>
      <c r="H28" s="196">
        <f t="shared" si="1"/>
        <v>3713931</v>
      </c>
      <c r="I28" s="196">
        <f t="shared" si="6"/>
        <v>1315263</v>
      </c>
      <c r="J28" s="196">
        <f t="shared" si="7"/>
        <v>123877</v>
      </c>
      <c r="K28" s="196">
        <f t="shared" si="7"/>
        <v>1834796</v>
      </c>
      <c r="L28" s="196">
        <f t="shared" si="7"/>
        <v>7688</v>
      </c>
      <c r="M28" s="196">
        <f t="shared" si="7"/>
        <v>924030</v>
      </c>
      <c r="N28" s="196">
        <f t="shared" si="2"/>
        <v>17812589</v>
      </c>
      <c r="O28" s="177"/>
      <c r="P28" s="197"/>
      <c r="Q28" s="197"/>
      <c r="R28" s="177"/>
      <c r="S28" s="177"/>
      <c r="T28" s="177"/>
      <c r="U28" s="177"/>
      <c r="V28" s="177"/>
      <c r="W28" s="177"/>
      <c r="X28" s="177"/>
      <c r="Y28" s="177"/>
      <c r="Z28" s="177"/>
      <c r="AA28" s="177"/>
      <c r="AB28" s="177"/>
      <c r="AC28" s="177"/>
      <c r="AD28" s="177"/>
      <c r="AE28" s="177"/>
      <c r="AF28" s="177"/>
      <c r="AG28" s="177"/>
      <c r="AH28" s="177"/>
      <c r="AI28" s="177"/>
      <c r="AJ28" s="177"/>
      <c r="AK28" s="177"/>
      <c r="AL28" s="177"/>
    </row>
    <row r="29" spans="1:38">
      <c r="A29" s="187" t="s">
        <v>372</v>
      </c>
      <c r="B29" s="196">
        <f t="shared" si="3"/>
        <v>45170</v>
      </c>
      <c r="C29" s="196">
        <f t="shared" si="3"/>
        <v>3318319</v>
      </c>
      <c r="D29" s="196">
        <f t="shared" si="3"/>
        <v>4086108</v>
      </c>
      <c r="E29" s="196">
        <f t="shared" si="3"/>
        <v>115195</v>
      </c>
      <c r="F29" s="196">
        <f t="shared" si="4"/>
        <v>492128</v>
      </c>
      <c r="G29" s="196">
        <f t="shared" si="5"/>
        <v>1709433</v>
      </c>
      <c r="H29" s="196">
        <f t="shared" si="1"/>
        <v>3752439</v>
      </c>
      <c r="I29" s="196">
        <f t="shared" si="6"/>
        <v>1529383</v>
      </c>
      <c r="J29" s="196">
        <f t="shared" si="7"/>
        <v>168429</v>
      </c>
      <c r="K29" s="196">
        <f t="shared" si="7"/>
        <v>2192067</v>
      </c>
      <c r="L29" s="196">
        <f t="shared" si="7"/>
        <v>23673</v>
      </c>
      <c r="M29" s="196">
        <f t="shared" si="7"/>
        <v>865581</v>
      </c>
      <c r="N29" s="196">
        <f t="shared" si="2"/>
        <v>18297925</v>
      </c>
      <c r="O29" s="177"/>
      <c r="P29" s="197"/>
      <c r="Q29" s="197"/>
      <c r="R29" s="177"/>
      <c r="S29" s="177"/>
      <c r="T29" s="177"/>
      <c r="U29" s="177"/>
      <c r="V29" s="177"/>
      <c r="W29" s="177"/>
      <c r="X29" s="177"/>
      <c r="Y29" s="177"/>
      <c r="Z29" s="177"/>
      <c r="AA29" s="177"/>
      <c r="AB29" s="177"/>
      <c r="AC29" s="177"/>
      <c r="AD29" s="177"/>
      <c r="AE29" s="177"/>
      <c r="AF29" s="177"/>
      <c r="AG29" s="177"/>
      <c r="AH29" s="177"/>
      <c r="AI29" s="177"/>
      <c r="AJ29" s="177"/>
      <c r="AK29" s="177"/>
      <c r="AL29" s="177"/>
    </row>
    <row r="30" spans="1:38">
      <c r="A30" s="187" t="s">
        <v>373</v>
      </c>
      <c r="B30" s="196">
        <f t="shared" si="3"/>
        <v>86403</v>
      </c>
      <c r="C30" s="196">
        <f t="shared" si="3"/>
        <v>4020933</v>
      </c>
      <c r="D30" s="196">
        <f t="shared" si="3"/>
        <v>6626033</v>
      </c>
      <c r="E30" s="196">
        <f t="shared" si="3"/>
        <v>170510</v>
      </c>
      <c r="F30" s="196">
        <f t="shared" si="4"/>
        <v>424829</v>
      </c>
      <c r="G30" s="196">
        <f t="shared" si="5"/>
        <v>3149679</v>
      </c>
      <c r="H30" s="196">
        <f t="shared" si="1"/>
        <v>6288003</v>
      </c>
      <c r="I30" s="196">
        <f t="shared" si="6"/>
        <v>1314588</v>
      </c>
      <c r="J30" s="196">
        <f t="shared" si="7"/>
        <v>213806</v>
      </c>
      <c r="K30" s="196">
        <f t="shared" si="7"/>
        <v>3286708</v>
      </c>
      <c r="L30" s="196">
        <f t="shared" si="7"/>
        <v>0</v>
      </c>
      <c r="M30" s="196">
        <f t="shared" si="7"/>
        <v>804526</v>
      </c>
      <c r="N30" s="196">
        <f t="shared" si="2"/>
        <v>26386018</v>
      </c>
      <c r="O30" s="177"/>
      <c r="P30" s="197"/>
      <c r="Q30" s="197"/>
      <c r="R30" s="177"/>
      <c r="S30" s="177"/>
      <c r="T30" s="177"/>
      <c r="U30" s="177"/>
      <c r="V30" s="177"/>
      <c r="W30" s="177"/>
      <c r="X30" s="177"/>
      <c r="Y30" s="177"/>
      <c r="Z30" s="177"/>
      <c r="AA30" s="177"/>
      <c r="AB30" s="177"/>
      <c r="AC30" s="177"/>
      <c r="AD30" s="177"/>
      <c r="AE30" s="177"/>
      <c r="AF30" s="177"/>
      <c r="AG30" s="177"/>
      <c r="AH30" s="177"/>
      <c r="AI30" s="177"/>
      <c r="AJ30" s="177"/>
      <c r="AK30" s="177"/>
      <c r="AL30" s="177"/>
    </row>
    <row r="31" spans="1:38">
      <c r="A31" s="187" t="s">
        <v>374</v>
      </c>
      <c r="B31" s="196">
        <f t="shared" si="3"/>
        <v>74161</v>
      </c>
      <c r="C31" s="196">
        <f t="shared" si="3"/>
        <v>2251869</v>
      </c>
      <c r="D31" s="196">
        <f t="shared" si="3"/>
        <v>4476337</v>
      </c>
      <c r="E31" s="196">
        <f t="shared" si="3"/>
        <v>112670</v>
      </c>
      <c r="F31" s="196">
        <f t="shared" si="4"/>
        <v>317844</v>
      </c>
      <c r="G31" s="196">
        <f t="shared" si="5"/>
        <v>3586268</v>
      </c>
      <c r="H31" s="196">
        <f t="shared" si="1"/>
        <v>3515534</v>
      </c>
      <c r="I31" s="196">
        <f t="shared" si="6"/>
        <v>1479226</v>
      </c>
      <c r="J31" s="196">
        <f t="shared" si="7"/>
        <v>198744</v>
      </c>
      <c r="K31" s="196">
        <f t="shared" si="7"/>
        <v>2117245</v>
      </c>
      <c r="L31" s="196">
        <f t="shared" si="7"/>
        <v>17531</v>
      </c>
      <c r="M31" s="196">
        <f t="shared" si="7"/>
        <v>762580</v>
      </c>
      <c r="N31" s="196">
        <f t="shared" si="2"/>
        <v>18910009</v>
      </c>
      <c r="O31" s="177"/>
      <c r="P31" s="197"/>
      <c r="Q31" s="197"/>
      <c r="R31" s="177"/>
      <c r="S31" s="177"/>
      <c r="T31" s="177"/>
      <c r="U31" s="177"/>
      <c r="V31" s="177"/>
      <c r="W31" s="177"/>
      <c r="X31" s="177"/>
      <c r="Y31" s="177"/>
      <c r="Z31" s="177"/>
      <c r="AA31" s="177"/>
      <c r="AB31" s="177"/>
      <c r="AC31" s="177"/>
      <c r="AD31" s="177"/>
      <c r="AE31" s="177"/>
      <c r="AF31" s="177"/>
      <c r="AG31" s="177"/>
      <c r="AH31" s="177"/>
      <c r="AI31" s="177"/>
      <c r="AJ31" s="177"/>
      <c r="AK31" s="177"/>
      <c r="AL31" s="177"/>
    </row>
    <row r="32" spans="1:38">
      <c r="A32" s="187" t="s">
        <v>375</v>
      </c>
      <c r="B32" s="196">
        <f t="shared" si="3"/>
        <v>93656</v>
      </c>
      <c r="C32" s="196">
        <f t="shared" si="3"/>
        <v>3569073</v>
      </c>
      <c r="D32" s="196">
        <f t="shared" si="3"/>
        <v>3990399</v>
      </c>
      <c r="E32" s="196">
        <f t="shared" si="3"/>
        <v>125357</v>
      </c>
      <c r="F32" s="196">
        <f t="shared" si="4"/>
        <v>495370</v>
      </c>
      <c r="G32" s="196">
        <f t="shared" si="5"/>
        <v>3267874</v>
      </c>
      <c r="H32" s="196">
        <f t="shared" si="1"/>
        <v>4697383</v>
      </c>
      <c r="I32" s="196">
        <f t="shared" si="6"/>
        <v>1481840</v>
      </c>
      <c r="J32" s="196">
        <f t="shared" si="7"/>
        <v>789370</v>
      </c>
      <c r="K32" s="196">
        <f t="shared" si="7"/>
        <v>2348836</v>
      </c>
      <c r="L32" s="196">
        <f t="shared" si="7"/>
        <v>12313</v>
      </c>
      <c r="M32" s="196">
        <f t="shared" si="7"/>
        <v>1082636</v>
      </c>
      <c r="N32" s="196">
        <f t="shared" si="2"/>
        <v>21954107</v>
      </c>
      <c r="O32" s="177"/>
      <c r="P32" s="197"/>
      <c r="Q32" s="197"/>
      <c r="R32" s="177"/>
      <c r="S32" s="177"/>
      <c r="T32" s="177"/>
      <c r="U32" s="177"/>
      <c r="V32" s="177"/>
      <c r="W32" s="177"/>
      <c r="X32" s="177"/>
      <c r="Y32" s="177"/>
      <c r="Z32" s="177"/>
      <c r="AA32" s="177"/>
      <c r="AB32" s="177"/>
      <c r="AC32" s="177"/>
      <c r="AD32" s="177"/>
      <c r="AE32" s="177"/>
      <c r="AF32" s="177"/>
      <c r="AG32" s="177"/>
      <c r="AH32" s="177"/>
      <c r="AI32" s="177"/>
      <c r="AJ32" s="177"/>
      <c r="AK32" s="177"/>
      <c r="AL32" s="177"/>
    </row>
    <row r="33" spans="1:38">
      <c r="A33" s="187" t="s">
        <v>376</v>
      </c>
      <c r="B33" s="196">
        <f t="shared" si="3"/>
        <v>28084</v>
      </c>
      <c r="C33" s="196">
        <f t="shared" si="3"/>
        <v>2879638</v>
      </c>
      <c r="D33" s="196">
        <f t="shared" si="3"/>
        <v>6394780</v>
      </c>
      <c r="E33" s="196">
        <f t="shared" si="3"/>
        <v>291535</v>
      </c>
      <c r="F33" s="196">
        <f t="shared" si="4"/>
        <v>643357</v>
      </c>
      <c r="G33" s="196">
        <f t="shared" si="5"/>
        <v>4359060</v>
      </c>
      <c r="H33" s="196">
        <f t="shared" si="1"/>
        <v>5202420</v>
      </c>
      <c r="I33" s="196">
        <f t="shared" si="6"/>
        <v>1647672</v>
      </c>
      <c r="J33" s="196">
        <f t="shared" si="7"/>
        <v>580164</v>
      </c>
      <c r="K33" s="196">
        <f t="shared" si="7"/>
        <v>3961798</v>
      </c>
      <c r="L33" s="196">
        <f t="shared" si="7"/>
        <v>95592</v>
      </c>
      <c r="M33" s="196">
        <f t="shared" si="7"/>
        <v>896841</v>
      </c>
      <c r="N33" s="196">
        <f t="shared" si="2"/>
        <v>26980941</v>
      </c>
      <c r="O33" s="177"/>
      <c r="P33" s="197"/>
      <c r="Q33" s="197"/>
      <c r="R33" s="177"/>
      <c r="S33" s="177"/>
      <c r="T33" s="177"/>
      <c r="U33" s="177"/>
      <c r="V33" s="177"/>
      <c r="W33" s="177"/>
      <c r="X33" s="177"/>
      <c r="Y33" s="177"/>
      <c r="Z33" s="177"/>
      <c r="AA33" s="177"/>
      <c r="AB33" s="177"/>
      <c r="AC33" s="177"/>
      <c r="AD33" s="177"/>
      <c r="AE33" s="177"/>
      <c r="AF33" s="177"/>
      <c r="AG33" s="177"/>
      <c r="AH33" s="177"/>
      <c r="AI33" s="177"/>
      <c r="AJ33" s="177"/>
      <c r="AK33" s="177"/>
      <c r="AL33" s="177"/>
    </row>
    <row r="34" spans="1:38">
      <c r="A34" s="187" t="s">
        <v>377</v>
      </c>
      <c r="B34" s="196">
        <f t="shared" si="3"/>
        <v>2096</v>
      </c>
      <c r="C34" s="196">
        <f t="shared" si="3"/>
        <v>3650312</v>
      </c>
      <c r="D34" s="196">
        <f t="shared" si="3"/>
        <v>6066918</v>
      </c>
      <c r="E34" s="196">
        <f t="shared" si="3"/>
        <v>228719</v>
      </c>
      <c r="F34" s="196">
        <f t="shared" si="4"/>
        <v>567827</v>
      </c>
      <c r="G34" s="196">
        <f t="shared" si="5"/>
        <v>4153626</v>
      </c>
      <c r="H34" s="196">
        <f t="shared" si="1"/>
        <v>4362229</v>
      </c>
      <c r="I34" s="196">
        <f t="shared" si="6"/>
        <v>1583871</v>
      </c>
      <c r="J34" s="196">
        <f t="shared" si="7"/>
        <v>718970</v>
      </c>
      <c r="K34" s="196">
        <f t="shared" si="7"/>
        <v>3375277</v>
      </c>
      <c r="L34" s="196">
        <f t="shared" si="7"/>
        <v>94447</v>
      </c>
      <c r="M34" s="196">
        <f t="shared" si="7"/>
        <v>904721</v>
      </c>
      <c r="N34" s="196">
        <f t="shared" si="2"/>
        <v>25709013</v>
      </c>
      <c r="O34" s="177"/>
      <c r="P34" s="197"/>
      <c r="Q34" s="197"/>
      <c r="R34" s="177"/>
      <c r="S34" s="177"/>
      <c r="T34" s="177"/>
      <c r="U34" s="177"/>
      <c r="V34" s="177"/>
      <c r="W34" s="177"/>
      <c r="X34" s="177"/>
      <c r="Y34" s="177"/>
      <c r="Z34" s="177"/>
      <c r="AA34" s="177"/>
      <c r="AB34" s="177"/>
      <c r="AC34" s="177"/>
      <c r="AD34" s="177"/>
      <c r="AE34" s="177"/>
      <c r="AF34" s="177"/>
      <c r="AG34" s="177"/>
      <c r="AH34" s="177"/>
      <c r="AI34" s="177"/>
      <c r="AJ34" s="177"/>
      <c r="AK34" s="177"/>
      <c r="AL34" s="177"/>
    </row>
    <row r="35" spans="1:38">
      <c r="A35" s="187" t="s">
        <v>378</v>
      </c>
      <c r="B35" s="196">
        <f t="shared" si="3"/>
        <v>878</v>
      </c>
      <c r="C35" s="196">
        <f t="shared" si="3"/>
        <v>4509252</v>
      </c>
      <c r="D35" s="196">
        <f t="shared" si="3"/>
        <v>4782699</v>
      </c>
      <c r="E35" s="196">
        <f t="shared" si="3"/>
        <v>63475</v>
      </c>
      <c r="F35" s="196">
        <f t="shared" si="4"/>
        <v>388048</v>
      </c>
      <c r="G35" s="196">
        <f t="shared" si="5"/>
        <v>3583084</v>
      </c>
      <c r="H35" s="196">
        <f t="shared" si="1"/>
        <v>3194814</v>
      </c>
      <c r="I35" s="196">
        <f t="shared" si="6"/>
        <v>1581281</v>
      </c>
      <c r="J35" s="196">
        <f t="shared" si="7"/>
        <v>2768671</v>
      </c>
      <c r="K35" s="196">
        <f t="shared" si="7"/>
        <v>3005512</v>
      </c>
      <c r="L35" s="196">
        <f t="shared" si="7"/>
        <v>82252</v>
      </c>
      <c r="M35" s="196">
        <f t="shared" si="7"/>
        <v>754745</v>
      </c>
      <c r="N35" s="196">
        <f t="shared" si="2"/>
        <v>24714711</v>
      </c>
      <c r="O35" s="177"/>
      <c r="P35" s="197"/>
      <c r="Q35" s="197"/>
      <c r="R35" s="177"/>
      <c r="S35" s="177"/>
      <c r="T35" s="177"/>
      <c r="U35" s="177"/>
      <c r="V35" s="177"/>
      <c r="W35" s="177"/>
      <c r="X35" s="177"/>
      <c r="Y35" s="177"/>
      <c r="Z35" s="177"/>
      <c r="AA35" s="177"/>
      <c r="AB35" s="177"/>
      <c r="AC35" s="177"/>
      <c r="AD35" s="177"/>
      <c r="AE35" s="177"/>
      <c r="AF35" s="177"/>
      <c r="AG35" s="177"/>
      <c r="AH35" s="177"/>
      <c r="AI35" s="177"/>
      <c r="AJ35" s="177"/>
      <c r="AK35" s="177"/>
      <c r="AL35" s="177"/>
    </row>
    <row r="36" spans="1:38">
      <c r="A36" s="187" t="s">
        <v>379</v>
      </c>
      <c r="B36" s="196">
        <f t="shared" si="3"/>
        <v>569</v>
      </c>
      <c r="C36" s="196">
        <f t="shared" si="3"/>
        <v>4740338</v>
      </c>
      <c r="D36" s="196">
        <f t="shared" si="3"/>
        <v>3798403</v>
      </c>
      <c r="E36" s="196">
        <f t="shared" si="3"/>
        <v>52355</v>
      </c>
      <c r="F36" s="196">
        <f t="shared" si="4"/>
        <v>346368</v>
      </c>
      <c r="G36" s="196">
        <f t="shared" si="5"/>
        <v>1871126</v>
      </c>
      <c r="H36" s="196">
        <f t="shared" si="1"/>
        <v>4287982</v>
      </c>
      <c r="I36" s="196">
        <f t="shared" si="6"/>
        <v>2561912</v>
      </c>
      <c r="J36" s="196">
        <f t="shared" si="7"/>
        <v>1929889</v>
      </c>
      <c r="K36" s="196">
        <f t="shared" si="7"/>
        <v>3235400</v>
      </c>
      <c r="L36" s="196">
        <f t="shared" si="7"/>
        <v>111115</v>
      </c>
      <c r="M36" s="196">
        <f t="shared" si="7"/>
        <v>666970</v>
      </c>
      <c r="N36" s="196">
        <f t="shared" si="2"/>
        <v>23602427</v>
      </c>
      <c r="O36" s="177"/>
      <c r="P36" s="197"/>
      <c r="Q36" s="197"/>
      <c r="R36" s="177"/>
      <c r="S36" s="177"/>
      <c r="T36" s="177"/>
      <c r="U36" s="177"/>
      <c r="V36" s="177"/>
      <c r="W36" s="177"/>
      <c r="X36" s="177"/>
      <c r="Y36" s="177"/>
      <c r="Z36" s="177"/>
      <c r="AA36" s="177"/>
      <c r="AB36" s="177"/>
      <c r="AC36" s="177"/>
      <c r="AD36" s="177"/>
      <c r="AE36" s="177"/>
      <c r="AF36" s="177"/>
      <c r="AG36" s="177"/>
      <c r="AH36" s="177"/>
      <c r="AI36" s="177"/>
      <c r="AJ36" s="177"/>
      <c r="AK36" s="177"/>
      <c r="AL36" s="177"/>
    </row>
    <row r="37" spans="1:38">
      <c r="A37" s="198" t="s">
        <v>304</v>
      </c>
      <c r="B37" s="196">
        <f>SUM(B25:B36)</f>
        <v>472857</v>
      </c>
      <c r="C37" s="196">
        <f>SUM(C25:C36)</f>
        <v>37058060</v>
      </c>
      <c r="D37" s="196">
        <f t="shared" ref="D37:M37" si="8">SUM(D25:D36)</f>
        <v>54500664</v>
      </c>
      <c r="E37" s="196">
        <f t="shared" si="8"/>
        <v>5677475</v>
      </c>
      <c r="F37" s="196">
        <f t="shared" si="8"/>
        <v>5107300</v>
      </c>
      <c r="G37" s="196">
        <f t="shared" si="8"/>
        <v>38827043</v>
      </c>
      <c r="H37" s="196">
        <f t="shared" si="8"/>
        <v>47205446</v>
      </c>
      <c r="I37" s="196">
        <f t="shared" si="8"/>
        <v>17247733</v>
      </c>
      <c r="J37" s="196">
        <f t="shared" si="8"/>
        <v>7699420</v>
      </c>
      <c r="K37" s="196">
        <f t="shared" si="8"/>
        <v>31722079</v>
      </c>
      <c r="L37" s="196">
        <f t="shared" si="8"/>
        <v>490620</v>
      </c>
      <c r="M37" s="196">
        <f t="shared" si="8"/>
        <v>8655132</v>
      </c>
      <c r="N37" s="196">
        <f t="shared" si="2"/>
        <v>254663829</v>
      </c>
      <c r="O37" s="199"/>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row>
    <row r="38" spans="1:38" ht="5.0999999999999996" customHeight="1">
      <c r="A38" s="200"/>
      <c r="B38" s="197"/>
      <c r="C38" s="197"/>
      <c r="D38" s="197"/>
      <c r="E38" s="197"/>
      <c r="F38" s="197"/>
      <c r="G38" s="197"/>
      <c r="H38" s="197"/>
      <c r="I38" s="197"/>
      <c r="J38" s="197"/>
      <c r="K38" s="197"/>
      <c r="L38" s="197"/>
      <c r="M38" s="197"/>
      <c r="N38" s="197"/>
      <c r="O38" s="19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row>
    <row r="39" spans="1:38">
      <c r="A39" s="201" t="s">
        <v>88</v>
      </c>
      <c r="B39" s="202"/>
      <c r="C39" s="202"/>
      <c r="D39" s="203"/>
      <c r="E39" s="203"/>
      <c r="F39" s="203"/>
      <c r="G39" s="203"/>
      <c r="H39" s="203"/>
      <c r="I39" s="203"/>
      <c r="J39" s="203"/>
      <c r="K39" s="203"/>
      <c r="L39" s="203"/>
      <c r="M39" s="203"/>
      <c r="N39" s="203"/>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row>
    <row r="40" spans="1:38" ht="25.5">
      <c r="A40" s="194" t="s">
        <v>241</v>
      </c>
      <c r="B40" s="204" t="s">
        <v>101</v>
      </c>
      <c r="C40" s="187" t="s">
        <v>323</v>
      </c>
      <c r="D40" s="204" t="s">
        <v>183</v>
      </c>
      <c r="E40" s="204" t="s">
        <v>184</v>
      </c>
      <c r="F40" s="204" t="s">
        <v>146</v>
      </c>
      <c r="G40" s="204" t="s">
        <v>121</v>
      </c>
      <c r="H40" s="204" t="s">
        <v>147</v>
      </c>
      <c r="I40" s="195" t="s">
        <v>380</v>
      </c>
      <c r="J40" s="204" t="s">
        <v>306</v>
      </c>
      <c r="K40" s="204" t="s">
        <v>149</v>
      </c>
      <c r="L40" s="204" t="s">
        <v>239</v>
      </c>
      <c r="M40" s="204" t="s">
        <v>155</v>
      </c>
      <c r="N40" s="204" t="s">
        <v>220</v>
      </c>
      <c r="O40" s="204" t="s">
        <v>156</v>
      </c>
      <c r="P40" s="195" t="s">
        <v>93</v>
      </c>
      <c r="Q40" s="205" t="s">
        <v>255</v>
      </c>
      <c r="R40" s="177"/>
      <c r="S40" s="177"/>
      <c r="T40" s="177"/>
      <c r="U40" s="177"/>
      <c r="V40" s="177"/>
      <c r="W40" s="177"/>
      <c r="X40" s="177"/>
      <c r="Y40" s="177"/>
      <c r="Z40" s="177"/>
      <c r="AA40" s="177"/>
      <c r="AB40" s="177"/>
      <c r="AC40" s="177"/>
      <c r="AD40" s="177"/>
      <c r="AE40" s="177"/>
      <c r="AF40" s="177"/>
      <c r="AG40" s="177"/>
      <c r="AH40" s="177"/>
      <c r="AI40" s="177"/>
      <c r="AJ40" s="177"/>
      <c r="AK40" s="177"/>
    </row>
    <row r="41" spans="1:38">
      <c r="A41" s="187" t="s">
        <v>368</v>
      </c>
      <c r="B41" s="206">
        <v>35180</v>
      </c>
      <c r="C41" s="206">
        <v>2684323</v>
      </c>
      <c r="D41" s="206">
        <v>2542621</v>
      </c>
      <c r="E41" s="206">
        <v>1061855</v>
      </c>
      <c r="F41" s="206">
        <v>43016</v>
      </c>
      <c r="G41" s="206">
        <v>253807</v>
      </c>
      <c r="H41" s="206">
        <v>1932590</v>
      </c>
      <c r="I41" s="206"/>
      <c r="J41" s="206">
        <v>2671636</v>
      </c>
      <c r="K41" s="206">
        <v>506554</v>
      </c>
      <c r="L41" s="206">
        <v>456135</v>
      </c>
      <c r="M41" s="206">
        <v>75983</v>
      </c>
      <c r="N41" s="206">
        <v>2070768</v>
      </c>
      <c r="O41" s="206">
        <v>12228</v>
      </c>
      <c r="P41" s="206">
        <v>66620</v>
      </c>
      <c r="Q41" s="206">
        <f t="shared" ref="Q41:Q52" si="9">SUM(B41:P41)</f>
        <v>14413316</v>
      </c>
      <c r="R41" s="177"/>
      <c r="S41" s="177"/>
      <c r="T41" s="177"/>
      <c r="U41" s="177"/>
      <c r="V41" s="177"/>
      <c r="W41" s="177"/>
      <c r="X41" s="177"/>
      <c r="Y41" s="177"/>
      <c r="Z41" s="177"/>
      <c r="AA41" s="177"/>
      <c r="AB41" s="177"/>
      <c r="AC41" s="177"/>
      <c r="AD41" s="177"/>
      <c r="AE41" s="177"/>
      <c r="AF41" s="177"/>
      <c r="AG41" s="177"/>
      <c r="AH41" s="177"/>
      <c r="AI41" s="177"/>
      <c r="AJ41" s="177"/>
      <c r="AK41" s="177"/>
    </row>
    <row r="42" spans="1:38">
      <c r="A42" s="187" t="s">
        <v>369</v>
      </c>
      <c r="B42" s="206">
        <v>47204</v>
      </c>
      <c r="C42" s="206">
        <v>2175054</v>
      </c>
      <c r="D42" s="206">
        <v>3600230</v>
      </c>
      <c r="E42" s="206">
        <v>856495</v>
      </c>
      <c r="F42" s="206">
        <v>55352</v>
      </c>
      <c r="G42" s="206">
        <v>212599</v>
      </c>
      <c r="H42" s="206">
        <v>4619843</v>
      </c>
      <c r="I42" s="206"/>
      <c r="J42" s="206">
        <v>2429983</v>
      </c>
      <c r="K42" s="206">
        <v>205999</v>
      </c>
      <c r="L42" s="206">
        <v>479065</v>
      </c>
      <c r="M42" s="206">
        <v>71558</v>
      </c>
      <c r="N42" s="206">
        <v>1786516</v>
      </c>
      <c r="O42" s="206">
        <v>21525</v>
      </c>
      <c r="P42" s="206">
        <v>200277</v>
      </c>
      <c r="Q42" s="206">
        <f t="shared" si="9"/>
        <v>16761700</v>
      </c>
      <c r="R42" s="177"/>
      <c r="S42" s="177"/>
      <c r="T42" s="177"/>
      <c r="U42" s="177"/>
      <c r="V42" s="177"/>
      <c r="W42" s="177"/>
      <c r="X42" s="177"/>
      <c r="Y42" s="177"/>
      <c r="Z42" s="177"/>
      <c r="AA42" s="177"/>
      <c r="AB42" s="177"/>
      <c r="AC42" s="177"/>
      <c r="AD42" s="177"/>
      <c r="AE42" s="177"/>
      <c r="AF42" s="177"/>
      <c r="AG42" s="177"/>
      <c r="AH42" s="177"/>
      <c r="AI42" s="177"/>
      <c r="AJ42" s="177"/>
      <c r="AK42" s="177"/>
    </row>
    <row r="43" spans="1:38">
      <c r="A43" s="187" t="s">
        <v>370</v>
      </c>
      <c r="B43" s="206">
        <v>20435</v>
      </c>
      <c r="C43" s="206">
        <v>1136066</v>
      </c>
      <c r="D43" s="206">
        <v>3833346</v>
      </c>
      <c r="E43" s="206">
        <v>1490368</v>
      </c>
      <c r="F43" s="206">
        <v>75067</v>
      </c>
      <c r="G43" s="206">
        <v>317155</v>
      </c>
      <c r="H43" s="206">
        <v>4749624</v>
      </c>
      <c r="I43" s="206"/>
      <c r="J43" s="206">
        <v>3089092</v>
      </c>
      <c r="K43" s="206">
        <v>264693</v>
      </c>
      <c r="L43" s="206">
        <v>840251</v>
      </c>
      <c r="M43" s="206">
        <v>59959</v>
      </c>
      <c r="N43" s="206">
        <v>2507156</v>
      </c>
      <c r="O43" s="206">
        <v>12256</v>
      </c>
      <c r="P43" s="206">
        <v>725605</v>
      </c>
      <c r="Q43" s="206">
        <f t="shared" si="9"/>
        <v>19121073</v>
      </c>
      <c r="R43" s="177"/>
      <c r="S43" s="177"/>
      <c r="T43" s="177"/>
      <c r="U43" s="177"/>
      <c r="V43" s="177"/>
      <c r="W43" s="177"/>
      <c r="X43" s="177"/>
      <c r="Y43" s="177"/>
      <c r="Z43" s="177"/>
      <c r="AA43" s="177"/>
      <c r="AB43" s="177"/>
      <c r="AC43" s="177"/>
      <c r="AD43" s="177"/>
      <c r="AE43" s="177"/>
      <c r="AF43" s="177"/>
      <c r="AG43" s="177"/>
      <c r="AH43" s="177"/>
      <c r="AI43" s="177"/>
      <c r="AJ43" s="177"/>
      <c r="AK43" s="177"/>
    </row>
    <row r="44" spans="1:38">
      <c r="A44" s="187" t="s">
        <v>371</v>
      </c>
      <c r="B44" s="206">
        <v>39021</v>
      </c>
      <c r="C44" s="206">
        <v>2122883</v>
      </c>
      <c r="D44" s="206">
        <v>4302790</v>
      </c>
      <c r="E44" s="206">
        <v>1108941</v>
      </c>
      <c r="F44" s="206">
        <v>107999</v>
      </c>
      <c r="G44" s="206">
        <v>366534</v>
      </c>
      <c r="H44" s="206">
        <v>1844836</v>
      </c>
      <c r="I44" s="206"/>
      <c r="J44" s="206">
        <v>3713931</v>
      </c>
      <c r="K44" s="206">
        <v>833533</v>
      </c>
      <c r="L44" s="206">
        <v>481730</v>
      </c>
      <c r="M44" s="206">
        <v>123877</v>
      </c>
      <c r="N44" s="206">
        <v>1834796</v>
      </c>
      <c r="O44" s="206">
        <v>7688</v>
      </c>
      <c r="P44" s="206">
        <v>924030</v>
      </c>
      <c r="Q44" s="206">
        <f t="shared" si="9"/>
        <v>17812589</v>
      </c>
      <c r="R44" s="177"/>
      <c r="S44" s="177"/>
      <c r="T44" s="177"/>
      <c r="U44" s="177"/>
      <c r="V44" s="177"/>
      <c r="W44" s="177"/>
      <c r="X44" s="177"/>
      <c r="Y44" s="177"/>
      <c r="Z44" s="177"/>
      <c r="AA44" s="177"/>
      <c r="AB44" s="177"/>
      <c r="AC44" s="177"/>
      <c r="AD44" s="177"/>
      <c r="AE44" s="177"/>
      <c r="AF44" s="177"/>
      <c r="AG44" s="177"/>
      <c r="AH44" s="177"/>
      <c r="AI44" s="177"/>
      <c r="AJ44" s="177"/>
      <c r="AK44" s="177"/>
    </row>
    <row r="45" spans="1:38">
      <c r="A45" s="187" t="s">
        <v>372</v>
      </c>
      <c r="B45" s="206">
        <v>45170</v>
      </c>
      <c r="C45" s="206">
        <v>3318319</v>
      </c>
      <c r="D45" s="206">
        <v>4086108</v>
      </c>
      <c r="E45" s="206">
        <v>115195</v>
      </c>
      <c r="F45" s="206">
        <v>20550</v>
      </c>
      <c r="G45" s="206">
        <v>471578</v>
      </c>
      <c r="H45" s="206">
        <v>1709153</v>
      </c>
      <c r="I45" s="206">
        <v>280</v>
      </c>
      <c r="J45" s="206">
        <v>3752439</v>
      </c>
      <c r="K45" s="206">
        <v>390427</v>
      </c>
      <c r="L45" s="206">
        <v>1138956</v>
      </c>
      <c r="M45" s="206">
        <v>168429</v>
      </c>
      <c r="N45" s="206">
        <v>2192067</v>
      </c>
      <c r="O45" s="206">
        <v>23673</v>
      </c>
      <c r="P45" s="206">
        <v>865581</v>
      </c>
      <c r="Q45" s="206">
        <f t="shared" si="9"/>
        <v>18297925</v>
      </c>
      <c r="R45" s="177"/>
      <c r="S45" s="177"/>
      <c r="T45" s="177"/>
      <c r="U45" s="177"/>
      <c r="V45" s="177"/>
      <c r="W45" s="177"/>
      <c r="X45" s="177"/>
      <c r="Y45" s="177"/>
      <c r="Z45" s="177"/>
      <c r="AA45" s="177"/>
      <c r="AB45" s="177"/>
      <c r="AC45" s="177"/>
      <c r="AD45" s="177"/>
      <c r="AE45" s="177"/>
      <c r="AF45" s="177"/>
      <c r="AG45" s="177"/>
      <c r="AH45" s="177"/>
      <c r="AI45" s="177"/>
      <c r="AJ45" s="177"/>
      <c r="AK45" s="177"/>
    </row>
    <row r="46" spans="1:38" s="178" customFormat="1">
      <c r="A46" s="187" t="s">
        <v>373</v>
      </c>
      <c r="B46" s="206">
        <v>86403</v>
      </c>
      <c r="C46" s="206">
        <v>4020933</v>
      </c>
      <c r="D46" s="206">
        <v>6626033</v>
      </c>
      <c r="E46" s="206">
        <v>170510</v>
      </c>
      <c r="F46" s="206">
        <v>34163</v>
      </c>
      <c r="G46" s="206">
        <v>390666</v>
      </c>
      <c r="H46" s="206">
        <v>3142877</v>
      </c>
      <c r="I46" s="206">
        <v>6802</v>
      </c>
      <c r="J46" s="206">
        <v>6288003</v>
      </c>
      <c r="K46" s="206">
        <v>665315</v>
      </c>
      <c r="L46" s="206">
        <v>649273</v>
      </c>
      <c r="M46" s="206">
        <v>213806</v>
      </c>
      <c r="N46" s="206">
        <v>3286708</v>
      </c>
      <c r="O46" s="206"/>
      <c r="P46" s="206">
        <v>804526</v>
      </c>
      <c r="Q46" s="206">
        <f t="shared" si="9"/>
        <v>26386018</v>
      </c>
      <c r="R46" s="177"/>
      <c r="S46" s="177"/>
      <c r="T46" s="177"/>
      <c r="U46" s="177"/>
      <c r="V46" s="177"/>
      <c r="W46" s="177"/>
      <c r="X46" s="177"/>
      <c r="Y46" s="177"/>
      <c r="Z46" s="177"/>
      <c r="AA46" s="177"/>
      <c r="AB46" s="177"/>
      <c r="AC46" s="177"/>
      <c r="AD46" s="177"/>
      <c r="AE46" s="177"/>
      <c r="AF46" s="177"/>
      <c r="AG46" s="177"/>
      <c r="AH46" s="177"/>
      <c r="AI46" s="177"/>
      <c r="AJ46" s="177"/>
      <c r="AK46" s="177"/>
    </row>
    <row r="47" spans="1:38">
      <c r="A47" s="187" t="s">
        <v>374</v>
      </c>
      <c r="B47" s="206">
        <v>74161</v>
      </c>
      <c r="C47" s="206">
        <v>2251869</v>
      </c>
      <c r="D47" s="206">
        <v>4476337</v>
      </c>
      <c r="E47" s="206">
        <v>112670</v>
      </c>
      <c r="F47" s="206">
        <v>177493</v>
      </c>
      <c r="G47" s="206">
        <v>140351</v>
      </c>
      <c r="H47" s="206">
        <v>3581576</v>
      </c>
      <c r="I47" s="206">
        <v>4692</v>
      </c>
      <c r="J47" s="206">
        <v>3515534</v>
      </c>
      <c r="K47" s="206">
        <v>408157</v>
      </c>
      <c r="L47" s="206">
        <v>1071069</v>
      </c>
      <c r="M47" s="206">
        <v>198744</v>
      </c>
      <c r="N47" s="206">
        <v>2117245</v>
      </c>
      <c r="O47" s="206">
        <v>17531</v>
      </c>
      <c r="P47" s="206">
        <v>762580</v>
      </c>
      <c r="Q47" s="206">
        <f t="shared" si="9"/>
        <v>18910009</v>
      </c>
      <c r="R47" s="177"/>
      <c r="S47" s="177"/>
      <c r="T47" s="177"/>
      <c r="U47" s="177"/>
      <c r="V47" s="177"/>
      <c r="W47" s="177"/>
      <c r="X47" s="177"/>
      <c r="Y47" s="177"/>
      <c r="Z47" s="177"/>
      <c r="AA47" s="177"/>
      <c r="AB47" s="177"/>
      <c r="AC47" s="177"/>
      <c r="AD47" s="177"/>
      <c r="AE47" s="177"/>
      <c r="AF47" s="177"/>
      <c r="AG47" s="177"/>
      <c r="AH47" s="177"/>
      <c r="AI47" s="177"/>
      <c r="AJ47" s="177"/>
      <c r="AK47" s="177"/>
    </row>
    <row r="48" spans="1:38">
      <c r="A48" s="187" t="s">
        <v>375</v>
      </c>
      <c r="B48" s="206">
        <v>93656</v>
      </c>
      <c r="C48" s="206">
        <v>3569073</v>
      </c>
      <c r="D48" s="206">
        <v>3990399</v>
      </c>
      <c r="E48" s="206">
        <v>125357</v>
      </c>
      <c r="F48" s="206">
        <v>231042</v>
      </c>
      <c r="G48" s="206">
        <v>264328</v>
      </c>
      <c r="H48" s="206">
        <v>3262652</v>
      </c>
      <c r="I48" s="206">
        <v>5222</v>
      </c>
      <c r="J48" s="206">
        <v>4697383</v>
      </c>
      <c r="K48" s="206">
        <v>327038</v>
      </c>
      <c r="L48" s="206">
        <v>1154802</v>
      </c>
      <c r="M48" s="206">
        <v>789370</v>
      </c>
      <c r="N48" s="206">
        <v>2348836</v>
      </c>
      <c r="O48" s="206">
        <v>12313</v>
      </c>
      <c r="P48" s="206">
        <v>1082636</v>
      </c>
      <c r="Q48" s="206">
        <f t="shared" si="9"/>
        <v>21954107</v>
      </c>
      <c r="R48" s="177"/>
      <c r="S48" s="177"/>
      <c r="T48" s="177"/>
      <c r="U48" s="177"/>
      <c r="V48" s="177"/>
      <c r="W48" s="177"/>
      <c r="X48" s="177"/>
      <c r="Y48" s="177"/>
      <c r="Z48" s="177"/>
      <c r="AA48" s="177"/>
      <c r="AB48" s="177"/>
      <c r="AC48" s="177"/>
      <c r="AD48" s="177"/>
      <c r="AE48" s="177"/>
      <c r="AF48" s="177"/>
      <c r="AG48" s="177"/>
      <c r="AH48" s="177"/>
      <c r="AI48" s="177"/>
      <c r="AJ48" s="177"/>
      <c r="AK48" s="177"/>
    </row>
    <row r="49" spans="1:38">
      <c r="A49" s="187" t="s">
        <v>376</v>
      </c>
      <c r="B49" s="206">
        <v>28084</v>
      </c>
      <c r="C49" s="206">
        <v>2879638</v>
      </c>
      <c r="D49" s="206">
        <v>6394780</v>
      </c>
      <c r="E49" s="206">
        <v>291535</v>
      </c>
      <c r="F49" s="206">
        <v>327506</v>
      </c>
      <c r="G49" s="206">
        <v>315851</v>
      </c>
      <c r="H49" s="206">
        <v>4350812</v>
      </c>
      <c r="I49" s="206">
        <v>8248</v>
      </c>
      <c r="J49" s="206">
        <v>5202420</v>
      </c>
      <c r="K49" s="206">
        <v>748232</v>
      </c>
      <c r="L49" s="206">
        <v>899440</v>
      </c>
      <c r="M49" s="206">
        <v>580164</v>
      </c>
      <c r="N49" s="206">
        <v>3961798</v>
      </c>
      <c r="O49" s="206">
        <v>95592</v>
      </c>
      <c r="P49" s="206">
        <v>896841</v>
      </c>
      <c r="Q49" s="206">
        <f t="shared" si="9"/>
        <v>26980941</v>
      </c>
      <c r="R49" s="177"/>
      <c r="S49" s="177"/>
      <c r="T49" s="177"/>
      <c r="U49" s="177"/>
      <c r="V49" s="177"/>
      <c r="W49" s="177"/>
      <c r="X49" s="177"/>
      <c r="Y49" s="177"/>
      <c r="Z49" s="177"/>
      <c r="AA49" s="177"/>
      <c r="AB49" s="177"/>
      <c r="AC49" s="177"/>
      <c r="AD49" s="177"/>
      <c r="AE49" s="177"/>
      <c r="AF49" s="177"/>
      <c r="AG49" s="177"/>
      <c r="AH49" s="177"/>
      <c r="AI49" s="177"/>
      <c r="AJ49" s="177"/>
      <c r="AK49" s="177"/>
    </row>
    <row r="50" spans="1:38">
      <c r="A50" s="187" t="s">
        <v>377</v>
      </c>
      <c r="B50" s="206">
        <v>2096</v>
      </c>
      <c r="C50" s="206">
        <v>3650312</v>
      </c>
      <c r="D50" s="206">
        <v>6066918</v>
      </c>
      <c r="E50" s="206">
        <v>228719</v>
      </c>
      <c r="F50" s="206">
        <v>187950</v>
      </c>
      <c r="G50" s="206">
        <v>379877</v>
      </c>
      <c r="H50" s="206">
        <v>4153180</v>
      </c>
      <c r="I50" s="206">
        <v>446</v>
      </c>
      <c r="J50" s="206">
        <v>4362229</v>
      </c>
      <c r="K50" s="206">
        <v>817686</v>
      </c>
      <c r="L50" s="206">
        <v>766185</v>
      </c>
      <c r="M50" s="206">
        <v>718970</v>
      </c>
      <c r="N50" s="206">
        <v>3375277</v>
      </c>
      <c r="O50" s="206">
        <v>94447</v>
      </c>
      <c r="P50" s="206">
        <v>904721</v>
      </c>
      <c r="Q50" s="206">
        <f t="shared" si="9"/>
        <v>25709013</v>
      </c>
      <c r="R50" s="177"/>
      <c r="S50" s="177"/>
      <c r="T50" s="177"/>
      <c r="U50" s="177"/>
      <c r="V50" s="177"/>
      <c r="W50" s="177"/>
      <c r="X50" s="177"/>
      <c r="Y50" s="177"/>
      <c r="Z50" s="177"/>
      <c r="AA50" s="177"/>
      <c r="AB50" s="177"/>
      <c r="AC50" s="177"/>
      <c r="AD50" s="177"/>
      <c r="AE50" s="177"/>
      <c r="AF50" s="177"/>
      <c r="AG50" s="177"/>
      <c r="AH50" s="177"/>
      <c r="AI50" s="177"/>
      <c r="AJ50" s="177"/>
      <c r="AK50" s="177"/>
    </row>
    <row r="51" spans="1:38">
      <c r="A51" s="187" t="s">
        <v>378</v>
      </c>
      <c r="B51" s="206">
        <v>878</v>
      </c>
      <c r="C51" s="206">
        <v>4509252</v>
      </c>
      <c r="D51" s="206">
        <v>4782699</v>
      </c>
      <c r="E51" s="206">
        <v>63475</v>
      </c>
      <c r="F51" s="206">
        <v>190909</v>
      </c>
      <c r="G51" s="206">
        <v>197139</v>
      </c>
      <c r="H51" s="206">
        <v>3575236</v>
      </c>
      <c r="I51" s="206">
        <v>7848</v>
      </c>
      <c r="J51" s="206">
        <v>3194814</v>
      </c>
      <c r="K51" s="206">
        <v>1144233</v>
      </c>
      <c r="L51" s="206">
        <v>437048</v>
      </c>
      <c r="M51" s="206">
        <v>2768671</v>
      </c>
      <c r="N51" s="206">
        <v>3005512</v>
      </c>
      <c r="O51" s="206">
        <v>82252</v>
      </c>
      <c r="P51" s="206">
        <v>754745</v>
      </c>
      <c r="Q51" s="206">
        <f t="shared" si="9"/>
        <v>24714711</v>
      </c>
      <c r="R51" s="177"/>
      <c r="S51" s="177"/>
      <c r="T51" s="177"/>
      <c r="U51" s="177"/>
      <c r="V51" s="177"/>
      <c r="W51" s="177"/>
      <c r="X51" s="177"/>
      <c r="Y51" s="177"/>
      <c r="Z51" s="177"/>
      <c r="AA51" s="177"/>
      <c r="AB51" s="177"/>
      <c r="AC51" s="177"/>
      <c r="AD51" s="177"/>
      <c r="AE51" s="177"/>
      <c r="AF51" s="177"/>
      <c r="AG51" s="177"/>
      <c r="AH51" s="177"/>
      <c r="AI51" s="177"/>
      <c r="AJ51" s="177"/>
      <c r="AK51" s="177"/>
    </row>
    <row r="52" spans="1:38">
      <c r="A52" s="187" t="s">
        <v>379</v>
      </c>
      <c r="B52" s="206">
        <v>569</v>
      </c>
      <c r="C52" s="206">
        <v>4740338</v>
      </c>
      <c r="D52" s="206">
        <v>3798403</v>
      </c>
      <c r="E52" s="206">
        <v>52355</v>
      </c>
      <c r="F52" s="206">
        <v>246113</v>
      </c>
      <c r="G52" s="206">
        <v>100255</v>
      </c>
      <c r="H52" s="206">
        <v>1863500</v>
      </c>
      <c r="I52" s="206">
        <v>7626</v>
      </c>
      <c r="J52" s="206">
        <v>4287982</v>
      </c>
      <c r="K52" s="206">
        <v>2106960</v>
      </c>
      <c r="L52" s="206">
        <v>454952</v>
      </c>
      <c r="M52" s="206">
        <v>1929889</v>
      </c>
      <c r="N52" s="206">
        <v>3235400</v>
      </c>
      <c r="O52" s="206">
        <v>111115</v>
      </c>
      <c r="P52" s="206">
        <v>666970</v>
      </c>
      <c r="Q52" s="206">
        <f t="shared" si="9"/>
        <v>23602427</v>
      </c>
      <c r="R52" s="177"/>
      <c r="S52" s="177"/>
      <c r="T52" s="177"/>
      <c r="U52" s="177"/>
      <c r="V52" s="177"/>
      <c r="W52" s="177"/>
      <c r="X52" s="177"/>
      <c r="Y52" s="177"/>
      <c r="Z52" s="177"/>
      <c r="AA52" s="177"/>
      <c r="AB52" s="177"/>
      <c r="AC52" s="177"/>
      <c r="AD52" s="177"/>
      <c r="AE52" s="177"/>
      <c r="AF52" s="177"/>
      <c r="AG52" s="177"/>
      <c r="AH52" s="177"/>
      <c r="AI52" s="177"/>
      <c r="AJ52" s="177"/>
      <c r="AK52" s="177"/>
    </row>
    <row r="53" spans="1:38">
      <c r="A53" s="207" t="s">
        <v>304</v>
      </c>
      <c r="B53" s="196">
        <f>SUM(B41:B52)</f>
        <v>472857</v>
      </c>
      <c r="C53" s="196">
        <f t="shared" ref="C53:P53" si="10">SUM(C41:C52)</f>
        <v>37058060</v>
      </c>
      <c r="D53" s="196">
        <f t="shared" si="10"/>
        <v>54500664</v>
      </c>
      <c r="E53" s="196">
        <f t="shared" si="10"/>
        <v>5677475</v>
      </c>
      <c r="F53" s="196">
        <f t="shared" si="10"/>
        <v>1697160</v>
      </c>
      <c r="G53" s="196">
        <f t="shared" si="10"/>
        <v>3410140</v>
      </c>
      <c r="H53" s="196">
        <f t="shared" si="10"/>
        <v>38785879</v>
      </c>
      <c r="I53" s="196">
        <f t="shared" si="10"/>
        <v>41164</v>
      </c>
      <c r="J53" s="196">
        <f t="shared" si="10"/>
        <v>47205446</v>
      </c>
      <c r="K53" s="196">
        <f t="shared" si="10"/>
        <v>8418827</v>
      </c>
      <c r="L53" s="196">
        <f t="shared" si="10"/>
        <v>8828906</v>
      </c>
      <c r="M53" s="196">
        <f t="shared" si="10"/>
        <v>7699420</v>
      </c>
      <c r="N53" s="196">
        <f t="shared" si="10"/>
        <v>31722079</v>
      </c>
      <c r="O53" s="196">
        <f t="shared" si="10"/>
        <v>490620</v>
      </c>
      <c r="P53" s="196">
        <f t="shared" si="10"/>
        <v>8655132</v>
      </c>
      <c r="Q53" s="196">
        <f>SUM(Q41:Q52)</f>
        <v>254663829</v>
      </c>
      <c r="R53" s="177"/>
      <c r="S53" s="177"/>
      <c r="T53" s="177"/>
      <c r="U53" s="177"/>
      <c r="V53" s="177"/>
      <c r="W53" s="177"/>
      <c r="X53" s="177"/>
      <c r="Y53" s="177"/>
      <c r="Z53" s="177"/>
      <c r="AA53" s="177"/>
      <c r="AB53" s="177"/>
      <c r="AC53" s="177"/>
      <c r="AD53" s="177"/>
      <c r="AE53" s="177"/>
      <c r="AF53" s="177"/>
      <c r="AG53" s="177"/>
      <c r="AH53" s="177"/>
      <c r="AI53" s="177"/>
      <c r="AJ53" s="177"/>
      <c r="AK53" s="177"/>
    </row>
    <row r="54" spans="1:38">
      <c r="A54" s="177"/>
      <c r="B54" s="177"/>
      <c r="C54" s="177"/>
      <c r="D54" s="177"/>
      <c r="E54" s="177"/>
      <c r="F54" s="177"/>
      <c r="G54" s="199"/>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row>
    <row r="55" spans="1:38">
      <c r="A55" s="201"/>
      <c r="B55" s="177"/>
      <c r="C55" s="203"/>
      <c r="D55" s="203"/>
      <c r="E55" s="203"/>
      <c r="F55" s="203"/>
      <c r="G55" s="203"/>
      <c r="H55" s="128"/>
      <c r="I55" s="203"/>
      <c r="J55" s="203"/>
      <c r="K55" s="203"/>
      <c r="L55" s="203"/>
      <c r="M55" s="208"/>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row>
    <row r="56" spans="1:38">
      <c r="A56" s="201"/>
      <c r="B56" s="177"/>
      <c r="C56" s="203"/>
      <c r="D56" s="203"/>
      <c r="E56" s="203"/>
      <c r="F56" s="203"/>
      <c r="G56" s="203"/>
      <c r="H56" s="128"/>
      <c r="I56" s="203"/>
      <c r="J56" s="203"/>
      <c r="K56" s="203"/>
      <c r="L56" s="203"/>
      <c r="M56" s="208"/>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row>
    <row r="57" spans="1:38">
      <c r="A57" s="201"/>
      <c r="B57" s="177"/>
      <c r="C57" s="203"/>
      <c r="D57" s="203"/>
      <c r="E57" s="203"/>
      <c r="F57" s="203"/>
      <c r="G57" s="203"/>
      <c r="H57" s="128"/>
      <c r="I57" s="203"/>
      <c r="J57" s="203"/>
      <c r="K57" s="203"/>
      <c r="L57" s="203"/>
      <c r="M57" s="208"/>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row>
    <row r="58" spans="1:38">
      <c r="A58" s="201"/>
      <c r="B58" s="177"/>
      <c r="C58" s="203"/>
      <c r="D58" s="203"/>
      <c r="E58" s="203"/>
      <c r="F58" s="203"/>
      <c r="G58" s="203"/>
      <c r="H58" s="128"/>
      <c r="I58" s="203"/>
      <c r="J58" s="203"/>
      <c r="K58" s="203"/>
      <c r="L58" s="203"/>
      <c r="M58" s="208"/>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row>
    <row r="59" spans="1:38">
      <c r="A59" s="201"/>
      <c r="B59" s="177"/>
      <c r="C59" s="203"/>
      <c r="D59" s="203"/>
      <c r="E59" s="203"/>
      <c r="F59" s="203"/>
      <c r="G59" s="203"/>
      <c r="H59" s="128"/>
      <c r="I59" s="203"/>
      <c r="J59" s="203"/>
      <c r="K59" s="203"/>
      <c r="L59" s="203"/>
      <c r="M59" s="208"/>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row>
    <row r="60" spans="1:38">
      <c r="A60" s="201"/>
      <c r="B60" s="177"/>
      <c r="C60" s="203"/>
      <c r="D60" s="203"/>
      <c r="E60" s="203"/>
      <c r="F60" s="203"/>
      <c r="G60" s="203"/>
      <c r="H60" s="128"/>
      <c r="I60" s="203"/>
      <c r="J60" s="203"/>
      <c r="K60" s="203"/>
      <c r="L60" s="203"/>
      <c r="M60" s="208"/>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row>
    <row r="61" spans="1:38">
      <c r="A61" s="201"/>
      <c r="B61" s="177"/>
      <c r="C61" s="203"/>
      <c r="D61" s="203"/>
      <c r="E61" s="203"/>
      <c r="F61" s="203"/>
      <c r="G61" s="203"/>
      <c r="H61" s="128"/>
      <c r="I61" s="203"/>
      <c r="J61" s="203"/>
      <c r="K61" s="203"/>
      <c r="L61" s="203"/>
      <c r="M61" s="208"/>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row>
    <row r="62" spans="1:38">
      <c r="A62" s="201"/>
      <c r="B62" s="177"/>
      <c r="C62" s="203"/>
      <c r="D62" s="203"/>
      <c r="E62" s="203"/>
      <c r="F62" s="203"/>
      <c r="G62" s="203"/>
      <c r="H62" s="128"/>
      <c r="I62" s="203"/>
      <c r="J62" s="203"/>
      <c r="K62" s="203"/>
      <c r="L62" s="203"/>
      <c r="M62" s="208"/>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row>
    <row r="63" spans="1:38">
      <c r="A63" s="201"/>
      <c r="B63" s="177"/>
      <c r="C63" s="203"/>
      <c r="D63" s="203"/>
      <c r="E63" s="203"/>
      <c r="F63" s="203"/>
      <c r="G63" s="203"/>
      <c r="H63" s="128"/>
      <c r="I63" s="203"/>
      <c r="J63" s="203"/>
      <c r="K63" s="203"/>
      <c r="L63" s="203"/>
      <c r="M63" s="208"/>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row>
    <row r="64" spans="1:38">
      <c r="A64" s="201"/>
      <c r="B64" s="177"/>
      <c r="C64" s="203"/>
      <c r="D64" s="203"/>
      <c r="E64" s="203"/>
      <c r="F64" s="203"/>
      <c r="G64" s="203"/>
      <c r="H64" s="128"/>
      <c r="I64" s="203"/>
      <c r="J64" s="203"/>
      <c r="K64" s="203"/>
      <c r="L64" s="203"/>
      <c r="M64" s="208"/>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row>
    <row r="65" spans="1:38">
      <c r="A65" s="201"/>
      <c r="B65" s="177"/>
      <c r="C65" s="203"/>
      <c r="D65" s="203"/>
      <c r="E65" s="203"/>
      <c r="F65" s="203"/>
      <c r="G65" s="203"/>
      <c r="H65" s="128"/>
      <c r="I65" s="203"/>
      <c r="J65" s="203"/>
      <c r="K65" s="203"/>
      <c r="L65" s="203"/>
      <c r="M65" s="208"/>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row>
    <row r="66" spans="1:38">
      <c r="A66" s="201"/>
      <c r="B66" s="177"/>
      <c r="C66" s="203"/>
      <c r="D66" s="203"/>
      <c r="E66" s="203"/>
      <c r="F66" s="203"/>
      <c r="G66" s="203"/>
      <c r="H66" s="128"/>
      <c r="I66" s="203"/>
      <c r="J66" s="203"/>
      <c r="K66" s="203"/>
      <c r="L66" s="203"/>
      <c r="M66" s="208"/>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row>
    <row r="67" spans="1:38">
      <c r="A67" s="201"/>
      <c r="B67" s="177"/>
      <c r="C67" s="203"/>
      <c r="D67" s="203"/>
      <c r="E67" s="203"/>
      <c r="F67" s="203"/>
      <c r="G67" s="203"/>
      <c r="H67" s="128"/>
      <c r="I67" s="203"/>
      <c r="J67" s="203"/>
      <c r="K67" s="203"/>
      <c r="L67" s="203"/>
      <c r="M67" s="208"/>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row>
    <row r="68" spans="1:38">
      <c r="A68" s="201"/>
      <c r="B68" s="177"/>
      <c r="C68" s="203"/>
      <c r="D68" s="203"/>
      <c r="E68" s="203"/>
      <c r="F68" s="203"/>
      <c r="G68" s="203"/>
      <c r="H68" s="128"/>
      <c r="I68" s="203"/>
      <c r="J68" s="203"/>
      <c r="K68" s="203"/>
      <c r="L68" s="203"/>
      <c r="M68" s="208"/>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row>
    <row r="69" spans="1:38">
      <c r="A69" s="201"/>
      <c r="B69" s="177"/>
      <c r="C69" s="203"/>
      <c r="D69" s="203"/>
      <c r="E69" s="203"/>
      <c r="F69" s="203"/>
      <c r="G69" s="203"/>
      <c r="H69" s="128"/>
      <c r="I69" s="203"/>
      <c r="J69" s="203"/>
      <c r="K69" s="203"/>
      <c r="L69" s="203"/>
      <c r="M69" s="208"/>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row>
    <row r="70" spans="1:38" ht="30.75" customHeight="1">
      <c r="A70" s="209" t="s">
        <v>86</v>
      </c>
      <c r="B70" s="209"/>
      <c r="C70" s="209"/>
      <c r="D70" s="210"/>
      <c r="E70" s="203"/>
      <c r="F70" s="203"/>
      <c r="G70" s="203"/>
      <c r="H70" s="128"/>
      <c r="I70" s="203"/>
      <c r="J70" s="203"/>
      <c r="K70" s="203"/>
      <c r="L70" s="203"/>
      <c r="M70" s="208"/>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row>
    <row r="71" spans="1:38" ht="12" customHeight="1">
      <c r="A71" s="182"/>
      <c r="B71" s="177"/>
      <c r="C71" s="203"/>
      <c r="D71" s="203"/>
      <c r="E71" s="203"/>
      <c r="F71" s="203"/>
      <c r="G71" s="203"/>
      <c r="H71" s="128"/>
      <c r="I71" s="203"/>
      <c r="J71" s="203"/>
      <c r="K71" s="203"/>
      <c r="L71" s="203"/>
      <c r="M71" s="208"/>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row>
    <row r="72" spans="1:38">
      <c r="A72" s="181" t="s">
        <v>23</v>
      </c>
      <c r="B72" s="177"/>
      <c r="C72" s="203"/>
      <c r="D72" s="203"/>
      <c r="E72" s="203"/>
      <c r="F72" s="203"/>
      <c r="G72" s="203"/>
      <c r="H72" s="128"/>
      <c r="I72" s="203"/>
      <c r="J72" s="203"/>
      <c r="K72" s="203"/>
      <c r="L72" s="203"/>
      <c r="M72" s="208"/>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row>
    <row r="73" spans="1:38" ht="12" customHeight="1">
      <c r="A73" s="182"/>
      <c r="B73" s="177"/>
      <c r="C73" s="203"/>
      <c r="D73" s="203"/>
      <c r="E73" s="203"/>
      <c r="F73" s="203"/>
      <c r="G73" s="203"/>
      <c r="H73" s="128"/>
      <c r="I73" s="203"/>
      <c r="J73" s="203"/>
      <c r="K73" s="203"/>
      <c r="L73" s="203"/>
      <c r="M73" s="208"/>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row>
    <row r="74" spans="1:38" ht="12" customHeight="1">
      <c r="A74" s="182"/>
      <c r="B74" s="177"/>
      <c r="C74" s="203"/>
      <c r="D74" s="203"/>
      <c r="E74" s="203"/>
      <c r="F74" s="203"/>
      <c r="G74" s="203"/>
      <c r="H74" s="128"/>
      <c r="I74" s="203"/>
      <c r="J74" s="203"/>
      <c r="K74" s="203"/>
      <c r="L74" s="203"/>
      <c r="M74" s="208"/>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row>
    <row r="75" spans="1:38">
      <c r="A75" s="201" t="s">
        <v>113</v>
      </c>
      <c r="B75" s="177"/>
      <c r="C75" s="203"/>
      <c r="D75" s="203"/>
      <c r="E75" s="203"/>
      <c r="F75" s="203"/>
      <c r="G75" s="203"/>
      <c r="H75" s="128"/>
      <c r="I75" s="203"/>
      <c r="J75" s="203"/>
      <c r="K75" s="203"/>
      <c r="L75" s="203"/>
      <c r="M75" s="208"/>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row>
    <row r="76" spans="1:38" ht="25.5">
      <c r="A76" s="211" t="s">
        <v>310</v>
      </c>
      <c r="B76" s="204" t="s">
        <v>101</v>
      </c>
      <c r="C76" s="195" t="s">
        <v>323</v>
      </c>
      <c r="D76" s="212" t="s">
        <v>218</v>
      </c>
      <c r="E76" s="212" t="s">
        <v>184</v>
      </c>
      <c r="F76" s="212" t="s">
        <v>202</v>
      </c>
      <c r="G76" s="212" t="s">
        <v>219</v>
      </c>
      <c r="H76" s="212" t="s">
        <v>306</v>
      </c>
      <c r="I76" s="212" t="s">
        <v>149</v>
      </c>
      <c r="J76" s="213" t="s">
        <v>155</v>
      </c>
      <c r="K76" s="204" t="s">
        <v>220</v>
      </c>
      <c r="L76" s="204" t="s">
        <v>156</v>
      </c>
      <c r="M76" s="187" t="s">
        <v>24</v>
      </c>
      <c r="N76" s="204" t="s">
        <v>255</v>
      </c>
      <c r="O76" s="214"/>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177"/>
    </row>
    <row r="77" spans="1:38" ht="25.5">
      <c r="A77" s="215" t="s">
        <v>197</v>
      </c>
      <c r="B77" s="216">
        <f>B93/1024</f>
        <v>41.982201290367755</v>
      </c>
      <c r="C77" s="216">
        <f>C93/1024</f>
        <v>9.2010803301645563</v>
      </c>
      <c r="D77" s="216">
        <f t="shared" ref="D77:M77" si="11">D93/1024</f>
        <v>487.31976638919554</v>
      </c>
      <c r="E77" s="216">
        <f t="shared" si="11"/>
        <v>8.6275993815233729</v>
      </c>
      <c r="F77" s="216">
        <f t="shared" si="11"/>
        <v>187.91737431887725</v>
      </c>
      <c r="G77" s="216">
        <f t="shared" si="11"/>
        <v>538.93535439403638</v>
      </c>
      <c r="H77" s="216">
        <f>H93/1024</f>
        <v>866.74800395509101</v>
      </c>
      <c r="I77" s="216">
        <f t="shared" si="11"/>
        <v>119.99649580963224</v>
      </c>
      <c r="J77" s="216">
        <f t="shared" si="11"/>
        <v>2.859052655876436</v>
      </c>
      <c r="K77" s="216">
        <f t="shared" si="11"/>
        <v>91.35252567675154</v>
      </c>
      <c r="L77" s="216">
        <f t="shared" si="11"/>
        <v>0.31630323165882113</v>
      </c>
      <c r="M77" s="216">
        <f t="shared" si="11"/>
        <v>73.955380859374998</v>
      </c>
      <c r="N77" s="216">
        <f>SUM(B77:M77)</f>
        <v>2429.21113829255</v>
      </c>
      <c r="O77" s="191"/>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row>
    <row r="78" spans="1:38">
      <c r="A78" s="201"/>
      <c r="B78" s="307"/>
      <c r="C78" s="307"/>
      <c r="D78" s="307"/>
      <c r="E78" s="307"/>
      <c r="F78" s="307"/>
      <c r="G78" s="307"/>
      <c r="H78" s="307"/>
      <c r="I78" s="307"/>
      <c r="J78" s="307"/>
      <c r="K78" s="307"/>
      <c r="L78" s="307"/>
      <c r="M78" s="30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row>
    <row r="79" spans="1:38">
      <c r="A79" s="201" t="s">
        <v>112</v>
      </c>
      <c r="B79" s="177"/>
      <c r="C79" s="203"/>
      <c r="D79" s="203"/>
      <c r="E79" s="203"/>
      <c r="F79" s="203"/>
      <c r="G79" s="203"/>
      <c r="H79" s="128"/>
      <c r="I79" s="203"/>
      <c r="J79" s="203"/>
      <c r="K79" s="203"/>
      <c r="L79" s="203"/>
      <c r="M79" s="208"/>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row>
    <row r="80" spans="1:38" ht="38.25">
      <c r="A80" s="211" t="s">
        <v>242</v>
      </c>
      <c r="B80" s="204" t="s">
        <v>101</v>
      </c>
      <c r="C80" s="195" t="s">
        <v>323</v>
      </c>
      <c r="D80" s="212" t="s">
        <v>218</v>
      </c>
      <c r="E80" s="212" t="s">
        <v>184</v>
      </c>
      <c r="F80" s="212" t="s">
        <v>202</v>
      </c>
      <c r="G80" s="212" t="s">
        <v>219</v>
      </c>
      <c r="H80" s="212" t="s">
        <v>306</v>
      </c>
      <c r="I80" s="212" t="s">
        <v>149</v>
      </c>
      <c r="J80" s="213" t="s">
        <v>155</v>
      </c>
      <c r="K80" s="204" t="s">
        <v>220</v>
      </c>
      <c r="L80" s="204" t="s">
        <v>156</v>
      </c>
      <c r="M80" s="187" t="s">
        <v>24</v>
      </c>
      <c r="N80" s="204" t="s">
        <v>255</v>
      </c>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row>
    <row r="81" spans="1:38" s="218" customFormat="1">
      <c r="A81" s="187" t="s">
        <v>368</v>
      </c>
      <c r="B81" s="216">
        <f>B97</f>
        <v>2500.7218264471699</v>
      </c>
      <c r="C81" s="216">
        <f>C97</f>
        <v>912.98206477425902</v>
      </c>
      <c r="D81" s="216">
        <f>D97</f>
        <v>32239.643318185499</v>
      </c>
      <c r="E81" s="216">
        <f>E97</f>
        <v>854.81938682030795</v>
      </c>
      <c r="F81" s="216">
        <f>F97+G97</f>
        <v>10214.32443027849</v>
      </c>
      <c r="G81" s="216">
        <f>H97+I97</f>
        <v>37633.682466567399</v>
      </c>
      <c r="H81" s="216">
        <f t="shared" ref="H81:H92" si="12">J97</f>
        <v>62527.884994598702</v>
      </c>
      <c r="I81" s="216">
        <f>K97+L97</f>
        <v>8755.8013426838406</v>
      </c>
      <c r="J81" s="217">
        <f>M97</f>
        <v>60.940430364571498</v>
      </c>
      <c r="K81" s="216">
        <f>N97</f>
        <v>9124.8386017810499</v>
      </c>
      <c r="L81" s="216">
        <f>O97</f>
        <v>9.8433671379461796</v>
      </c>
      <c r="M81" s="216">
        <f>P97</f>
        <v>1370.62</v>
      </c>
      <c r="N81" s="216">
        <f>SUM(B81:M81)</f>
        <v>166206.10222963925</v>
      </c>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row>
    <row r="82" spans="1:38" s="218" customFormat="1">
      <c r="A82" s="187" t="s">
        <v>369</v>
      </c>
      <c r="B82" s="216">
        <f t="shared" ref="B82:E92" si="13">B98</f>
        <v>4466.2314432049097</v>
      </c>
      <c r="C82" s="216">
        <f t="shared" si="13"/>
        <v>390.26484007015802</v>
      </c>
      <c r="D82" s="216">
        <f t="shared" si="13"/>
        <v>30693.609566912899</v>
      </c>
      <c r="E82" s="216">
        <f t="shared" si="13"/>
        <v>273.76053137518397</v>
      </c>
      <c r="F82" s="216">
        <f t="shared" ref="F82:F92" si="14">F98+G98</f>
        <v>9830.7515577394406</v>
      </c>
      <c r="G82" s="216">
        <f t="shared" ref="G82:G92" si="15">H98+I98</f>
        <v>36549.620113035598</v>
      </c>
      <c r="H82" s="216">
        <f t="shared" si="12"/>
        <v>59997.993717943304</v>
      </c>
      <c r="I82" s="216">
        <f t="shared" ref="I82:I92" si="16">K98+L98</f>
        <v>6682.1226370390477</v>
      </c>
      <c r="J82" s="217">
        <f t="shared" ref="J82:M92" si="17">M98</f>
        <v>116.224356452934</v>
      </c>
      <c r="K82" s="216">
        <f t="shared" si="17"/>
        <v>5296.0790495723404</v>
      </c>
      <c r="L82" s="216">
        <f t="shared" si="17"/>
        <v>10.8179220501333</v>
      </c>
      <c r="M82" s="216">
        <f t="shared" si="17"/>
        <v>2833.58</v>
      </c>
      <c r="N82" s="216">
        <f t="shared" ref="N82:N92" si="18">SUM(B82:M82)</f>
        <v>157141.05573539596</v>
      </c>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row>
    <row r="83" spans="1:38" s="218" customFormat="1">
      <c r="A83" s="187" t="s">
        <v>370</v>
      </c>
      <c r="B83" s="216">
        <f t="shared" si="13"/>
        <v>9322.25</v>
      </c>
      <c r="C83" s="216">
        <f t="shared" si="13"/>
        <v>375.97951265983198</v>
      </c>
      <c r="D83" s="216">
        <f t="shared" si="13"/>
        <v>23475.965744702102</v>
      </c>
      <c r="E83" s="216">
        <f t="shared" si="13"/>
        <v>479.85177451092699</v>
      </c>
      <c r="F83" s="216">
        <f t="shared" si="14"/>
        <v>10983.50197855755</v>
      </c>
      <c r="G83" s="216">
        <f t="shared" si="15"/>
        <v>38148.0255132159</v>
      </c>
      <c r="H83" s="216">
        <f t="shared" si="12"/>
        <v>81904.707763137194</v>
      </c>
      <c r="I83" s="216">
        <f t="shared" si="16"/>
        <v>7449.7572727762108</v>
      </c>
      <c r="J83" s="217">
        <f t="shared" si="17"/>
        <v>82.636753355152905</v>
      </c>
      <c r="K83" s="216">
        <f t="shared" si="17"/>
        <v>7128.2883687447702</v>
      </c>
      <c r="L83" s="216">
        <f t="shared" si="17"/>
        <v>7.7238180479034702</v>
      </c>
      <c r="M83" s="216">
        <f t="shared" si="17"/>
        <v>5523.51</v>
      </c>
      <c r="N83" s="216">
        <f t="shared" si="18"/>
        <v>184882.19849970756</v>
      </c>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row>
    <row r="84" spans="1:38" s="218" customFormat="1">
      <c r="A84" s="187" t="s">
        <v>371</v>
      </c>
      <c r="B84" s="216">
        <f t="shared" si="13"/>
        <v>3645.8914079051401</v>
      </c>
      <c r="C84" s="216">
        <f t="shared" si="13"/>
        <v>605.49520435836098</v>
      </c>
      <c r="D84" s="216">
        <f t="shared" si="13"/>
        <v>26563.5046998541</v>
      </c>
      <c r="E84" s="216">
        <f t="shared" si="13"/>
        <v>1405.8428173130301</v>
      </c>
      <c r="F84" s="216">
        <f t="shared" si="14"/>
        <v>15839.811840278031</v>
      </c>
      <c r="G84" s="216">
        <f t="shared" si="15"/>
        <v>40549.634204895199</v>
      </c>
      <c r="H84" s="216">
        <f t="shared" si="12"/>
        <v>72260.1870906697</v>
      </c>
      <c r="I84" s="216">
        <f t="shared" si="16"/>
        <v>9383.1972239604147</v>
      </c>
      <c r="J84" s="217">
        <f t="shared" si="17"/>
        <v>154.37904327362699</v>
      </c>
      <c r="K84" s="216">
        <f t="shared" si="17"/>
        <v>6926.1279303235897</v>
      </c>
      <c r="L84" s="216">
        <f t="shared" si="17"/>
        <v>6.2876311168074599</v>
      </c>
      <c r="M84" s="216">
        <f t="shared" si="17"/>
        <v>4530.2700000000004</v>
      </c>
      <c r="N84" s="216">
        <f t="shared" si="18"/>
        <v>181870.62909394799</v>
      </c>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row>
    <row r="85" spans="1:38" s="219" customFormat="1">
      <c r="A85" s="187" t="s">
        <v>372</v>
      </c>
      <c r="B85" s="216">
        <f t="shared" si="13"/>
        <v>2154.4934996142902</v>
      </c>
      <c r="C85" s="216">
        <f t="shared" si="13"/>
        <v>630.28477099351505</v>
      </c>
      <c r="D85" s="216">
        <f t="shared" si="13"/>
        <v>30491.5738196559</v>
      </c>
      <c r="E85" s="216">
        <f t="shared" si="13"/>
        <v>509.37817215174402</v>
      </c>
      <c r="F85" s="216">
        <f t="shared" si="14"/>
        <v>15943.923310803229</v>
      </c>
      <c r="G85" s="216">
        <f t="shared" si="15"/>
        <v>42766.14794540024</v>
      </c>
      <c r="H85" s="216">
        <f t="shared" si="12"/>
        <v>59758.998000332998</v>
      </c>
      <c r="I85" s="216">
        <f t="shared" si="16"/>
        <v>9167.719920343714</v>
      </c>
      <c r="J85" s="217">
        <f t="shared" si="17"/>
        <v>428.99397905543401</v>
      </c>
      <c r="K85" s="216">
        <f t="shared" si="17"/>
        <v>7266.3254442894804</v>
      </c>
      <c r="L85" s="216">
        <f t="shared" si="17"/>
        <v>10.3995008347555</v>
      </c>
      <c r="M85" s="216">
        <f t="shared" si="17"/>
        <v>5781.45</v>
      </c>
      <c r="N85" s="216">
        <f t="shared" si="18"/>
        <v>174909.68836347532</v>
      </c>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row>
    <row r="86" spans="1:38" s="218" customFormat="1">
      <c r="A86" s="187" t="s">
        <v>373</v>
      </c>
      <c r="B86" s="216">
        <f t="shared" si="13"/>
        <v>5452.5246009286402</v>
      </c>
      <c r="C86" s="216">
        <f t="shared" si="13"/>
        <v>851.86269069928596</v>
      </c>
      <c r="D86" s="216">
        <f t="shared" si="13"/>
        <v>22862.264665835501</v>
      </c>
      <c r="E86" s="216">
        <f t="shared" si="13"/>
        <v>462.13940990902398</v>
      </c>
      <c r="F86" s="216">
        <f t="shared" si="14"/>
        <v>11566.6853435384</v>
      </c>
      <c r="G86" s="216">
        <f t="shared" si="15"/>
        <v>46374.634934388065</v>
      </c>
      <c r="H86" s="216">
        <f t="shared" si="12"/>
        <v>68618.206031962196</v>
      </c>
      <c r="I86" s="216">
        <f t="shared" si="16"/>
        <v>14351.640948416602</v>
      </c>
      <c r="J86" s="217">
        <f t="shared" si="17"/>
        <v>424.63592402636999</v>
      </c>
      <c r="K86" s="216">
        <f t="shared" si="17"/>
        <v>8607.4280367111696</v>
      </c>
      <c r="L86" s="216">
        <f t="shared" si="17"/>
        <v>0</v>
      </c>
      <c r="M86" s="216">
        <f t="shared" si="17"/>
        <v>6047.01</v>
      </c>
      <c r="N86" s="216">
        <f t="shared" si="18"/>
        <v>185619.0325864153</v>
      </c>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row>
    <row r="87" spans="1:38" s="218" customFormat="1">
      <c r="A87" s="187" t="s">
        <v>374</v>
      </c>
      <c r="B87" s="216">
        <f t="shared" si="13"/>
        <v>5320.0618413919501</v>
      </c>
      <c r="C87" s="216">
        <f t="shared" si="13"/>
        <v>584.63322088774203</v>
      </c>
      <c r="D87" s="216">
        <f t="shared" si="13"/>
        <v>33406.3278501881</v>
      </c>
      <c r="E87" s="216">
        <f t="shared" si="13"/>
        <v>640.40432942658595</v>
      </c>
      <c r="F87" s="216">
        <f t="shared" si="14"/>
        <v>16224.871112992969</v>
      </c>
      <c r="G87" s="216">
        <f t="shared" si="15"/>
        <v>48056.809219718896</v>
      </c>
      <c r="H87" s="216">
        <f t="shared" si="12"/>
        <v>58005.4006061619</v>
      </c>
      <c r="I87" s="216">
        <f t="shared" si="16"/>
        <v>6613.4054782567537</v>
      </c>
      <c r="J87" s="217">
        <f t="shared" si="17"/>
        <v>342.124545300379</v>
      </c>
      <c r="K87" s="216">
        <f t="shared" si="17"/>
        <v>6314.6152801727803</v>
      </c>
      <c r="L87" s="216">
        <f t="shared" si="17"/>
        <v>14.4604789931327</v>
      </c>
      <c r="M87" s="216">
        <f t="shared" si="17"/>
        <v>5567.91</v>
      </c>
      <c r="N87" s="216">
        <f t="shared" si="18"/>
        <v>181091.0239634912</v>
      </c>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row>
    <row r="88" spans="1:38" s="218" customFormat="1">
      <c r="A88" s="187" t="s">
        <v>375</v>
      </c>
      <c r="B88" s="216">
        <f t="shared" si="13"/>
        <v>5999.4969381159099</v>
      </c>
      <c r="C88" s="216">
        <f t="shared" si="13"/>
        <v>861.65472642611701</v>
      </c>
      <c r="D88" s="216">
        <f t="shared" si="13"/>
        <v>62023.010542122604</v>
      </c>
      <c r="E88" s="216">
        <f t="shared" si="13"/>
        <v>849.76576771959606</v>
      </c>
      <c r="F88" s="216">
        <f t="shared" si="14"/>
        <v>31423.182354358003</v>
      </c>
      <c r="G88" s="216">
        <f t="shared" si="15"/>
        <v>40394.276349547305</v>
      </c>
      <c r="H88" s="216">
        <f t="shared" si="12"/>
        <v>77328.205655332597</v>
      </c>
      <c r="I88" s="216">
        <f t="shared" si="16"/>
        <v>8040.1055430937449</v>
      </c>
      <c r="J88" s="217">
        <f t="shared" si="17"/>
        <v>246.409191220998</v>
      </c>
      <c r="K88" s="216">
        <f t="shared" si="17"/>
        <v>9034.0915382439198</v>
      </c>
      <c r="L88" s="216">
        <f t="shared" si="17"/>
        <v>9.5000137379392893</v>
      </c>
      <c r="M88" s="216">
        <f t="shared" si="17"/>
        <v>6602.32</v>
      </c>
      <c r="N88" s="216">
        <f t="shared" si="18"/>
        <v>242812.01861991873</v>
      </c>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row>
    <row r="89" spans="1:38" s="218" customFormat="1">
      <c r="A89" s="187" t="s">
        <v>376</v>
      </c>
      <c r="B89" s="216">
        <f t="shared" si="13"/>
        <v>3538.7681798040799</v>
      </c>
      <c r="C89" s="216">
        <f t="shared" si="13"/>
        <v>758.34056097082703</v>
      </c>
      <c r="D89" s="216">
        <f t="shared" si="13"/>
        <v>68063.434002354697</v>
      </c>
      <c r="E89" s="216">
        <f t="shared" si="13"/>
        <v>722.99510388821295</v>
      </c>
      <c r="F89" s="216">
        <f t="shared" si="14"/>
        <v>9499.3931183395798</v>
      </c>
      <c r="G89" s="216">
        <f t="shared" si="15"/>
        <v>45115.503017820323</v>
      </c>
      <c r="H89" s="216">
        <f t="shared" si="12"/>
        <v>84815.943561550201</v>
      </c>
      <c r="I89" s="216">
        <f t="shared" si="16"/>
        <v>13796.109549333243</v>
      </c>
      <c r="J89" s="217">
        <f t="shared" si="17"/>
        <v>392.16949078999397</v>
      </c>
      <c r="K89" s="216">
        <f t="shared" si="17"/>
        <v>9488.6157365916206</v>
      </c>
      <c r="L89" s="216">
        <f t="shared" si="17"/>
        <v>55.638960802927599</v>
      </c>
      <c r="M89" s="216">
        <f t="shared" si="17"/>
        <v>10160.02</v>
      </c>
      <c r="N89" s="216">
        <f t="shared" si="18"/>
        <v>246406.9312822457</v>
      </c>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row>
    <row r="90" spans="1:38" s="218" customFormat="1">
      <c r="A90" s="187" t="s">
        <v>377</v>
      </c>
      <c r="B90" s="216">
        <f t="shared" si="13"/>
        <v>558.40211624931499</v>
      </c>
      <c r="C90" s="216">
        <f t="shared" si="13"/>
        <v>1150.52383545413</v>
      </c>
      <c r="D90" s="216">
        <f t="shared" si="13"/>
        <v>70630.543093103901</v>
      </c>
      <c r="E90" s="216">
        <f t="shared" si="13"/>
        <v>1107.75514492858</v>
      </c>
      <c r="F90" s="216">
        <f t="shared" si="14"/>
        <v>10782.27720326278</v>
      </c>
      <c r="G90" s="216">
        <f t="shared" si="15"/>
        <v>70496.244416095244</v>
      </c>
      <c r="H90" s="216">
        <f t="shared" si="12"/>
        <v>102816.903451762</v>
      </c>
      <c r="I90" s="216">
        <f t="shared" si="16"/>
        <v>7967.5137582747229</v>
      </c>
      <c r="J90" s="217">
        <f t="shared" si="17"/>
        <v>249.35341116227201</v>
      </c>
      <c r="K90" s="216">
        <f t="shared" si="17"/>
        <v>9334.2730443133005</v>
      </c>
      <c r="L90" s="216">
        <f t="shared" si="17"/>
        <v>68.778511084616099</v>
      </c>
      <c r="M90" s="216">
        <f t="shared" si="17"/>
        <v>8186.04</v>
      </c>
      <c r="N90" s="216">
        <f t="shared" si="18"/>
        <v>283348.60798569088</v>
      </c>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77"/>
    </row>
    <row r="91" spans="1:38" s="218" customFormat="1">
      <c r="A91" s="187" t="s">
        <v>378</v>
      </c>
      <c r="B91" s="216">
        <f t="shared" si="13"/>
        <v>19.9073425726965</v>
      </c>
      <c r="C91" s="216">
        <f t="shared" si="13"/>
        <v>1115.68704172968</v>
      </c>
      <c r="D91" s="216">
        <f t="shared" si="13"/>
        <v>58324.994651576497</v>
      </c>
      <c r="E91" s="216">
        <f t="shared" si="13"/>
        <v>449.61232632957302</v>
      </c>
      <c r="F91" s="216">
        <f t="shared" si="14"/>
        <v>28337.264916464599</v>
      </c>
      <c r="G91" s="216">
        <f t="shared" si="15"/>
        <v>50461.034225257106</v>
      </c>
      <c r="H91" s="216">
        <f t="shared" si="12"/>
        <v>77329.3709010444</v>
      </c>
      <c r="I91" s="216">
        <f t="shared" si="16"/>
        <v>13488.115238834111</v>
      </c>
      <c r="J91" s="217">
        <f t="shared" si="17"/>
        <v>145.32351264171299</v>
      </c>
      <c r="K91" s="216">
        <f t="shared" si="17"/>
        <v>7246.1796595565902</v>
      </c>
      <c r="L91" s="216">
        <f t="shared" si="17"/>
        <v>61.770129192620502</v>
      </c>
      <c r="M91" s="216">
        <f t="shared" si="17"/>
        <v>9714.4699999999993</v>
      </c>
      <c r="N91" s="216">
        <f t="shared" si="18"/>
        <v>246693.72994519959</v>
      </c>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77"/>
    </row>
    <row r="92" spans="1:38" s="219" customFormat="1">
      <c r="A92" s="187" t="s">
        <v>379</v>
      </c>
      <c r="B92" s="216">
        <f t="shared" si="13"/>
        <v>11.024925102479701</v>
      </c>
      <c r="C92" s="216">
        <f t="shared" si="13"/>
        <v>1184.1977890646001</v>
      </c>
      <c r="D92" s="216">
        <f t="shared" si="13"/>
        <v>40240.568828044401</v>
      </c>
      <c r="E92" s="216">
        <f t="shared" si="13"/>
        <v>1078.33700230717</v>
      </c>
      <c r="F92" s="216">
        <f t="shared" si="14"/>
        <v>21781.404135917241</v>
      </c>
      <c r="G92" s="216">
        <f t="shared" si="15"/>
        <v>55324.190493551941</v>
      </c>
      <c r="H92" s="216">
        <f t="shared" si="12"/>
        <v>82186.154275517896</v>
      </c>
      <c r="I92" s="216">
        <f t="shared" si="16"/>
        <v>17180.922796051</v>
      </c>
      <c r="J92" s="217">
        <f t="shared" si="17"/>
        <v>284.47928197402501</v>
      </c>
      <c r="K92" s="216">
        <f t="shared" si="17"/>
        <v>7778.12360269296</v>
      </c>
      <c r="L92" s="216">
        <f t="shared" si="17"/>
        <v>68.674176219850693</v>
      </c>
      <c r="M92" s="216">
        <f t="shared" si="17"/>
        <v>9413.11</v>
      </c>
      <c r="N92" s="216">
        <f t="shared" si="18"/>
        <v>236531.18730644358</v>
      </c>
      <c r="O92" s="177"/>
      <c r="P92" s="177"/>
      <c r="Q92" s="177"/>
      <c r="R92" s="177"/>
      <c r="S92" s="177"/>
      <c r="T92" s="177"/>
      <c r="U92" s="177"/>
      <c r="V92" s="177"/>
      <c r="W92" s="177"/>
      <c r="X92" s="177"/>
      <c r="Y92" s="177"/>
      <c r="Z92" s="177"/>
      <c r="AA92" s="177"/>
      <c r="AB92" s="177"/>
      <c r="AC92" s="177"/>
      <c r="AD92" s="177"/>
      <c r="AE92" s="177"/>
      <c r="AF92" s="177"/>
      <c r="AG92" s="177"/>
      <c r="AH92" s="177"/>
      <c r="AI92" s="177"/>
      <c r="AJ92" s="177"/>
      <c r="AK92" s="177"/>
      <c r="AL92" s="177"/>
    </row>
    <row r="93" spans="1:38" s="218" customFormat="1">
      <c r="A93" s="207" t="s">
        <v>303</v>
      </c>
      <c r="B93" s="216">
        <f>SUM(B81:B92)</f>
        <v>42989.774121336581</v>
      </c>
      <c r="C93" s="216">
        <f>SUM(C81:C92)</f>
        <v>9421.9062580885056</v>
      </c>
      <c r="D93" s="216">
        <f t="shared" ref="D93:N93" si="19">SUM(D81:D92)</f>
        <v>499015.44078253623</v>
      </c>
      <c r="E93" s="216">
        <f t="shared" si="19"/>
        <v>8834.6617666799339</v>
      </c>
      <c r="F93" s="216">
        <f t="shared" si="19"/>
        <v>192427.3913025303</v>
      </c>
      <c r="G93" s="216">
        <f t="shared" si="19"/>
        <v>551869.80289949325</v>
      </c>
      <c r="H93" s="216">
        <f t="shared" si="19"/>
        <v>887549.95605001319</v>
      </c>
      <c r="I93" s="216">
        <f t="shared" si="19"/>
        <v>122876.41170906341</v>
      </c>
      <c r="J93" s="216">
        <f t="shared" si="19"/>
        <v>2927.6699196174704</v>
      </c>
      <c r="K93" s="216">
        <f t="shared" si="19"/>
        <v>93544.986292993577</v>
      </c>
      <c r="L93" s="216">
        <f t="shared" si="19"/>
        <v>323.89450921863283</v>
      </c>
      <c r="M93" s="216">
        <f t="shared" si="19"/>
        <v>75730.31</v>
      </c>
      <c r="N93" s="216">
        <f t="shared" si="19"/>
        <v>2487512.2056115712</v>
      </c>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row>
    <row r="94" spans="1:38" s="218" customFormat="1">
      <c r="A94" s="201"/>
      <c r="B94" s="177"/>
      <c r="C94" s="177"/>
      <c r="D94" s="203"/>
      <c r="E94" s="203"/>
      <c r="F94" s="203"/>
      <c r="G94" s="203"/>
      <c r="H94" s="203"/>
      <c r="I94" s="128"/>
      <c r="J94" s="203"/>
      <c r="K94" s="203"/>
      <c r="L94" s="203"/>
      <c r="M94" s="203"/>
      <c r="N94" s="208"/>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row>
    <row r="95" spans="1:38" s="218" customFormat="1">
      <c r="A95" s="201" t="s">
        <v>88</v>
      </c>
      <c r="B95" s="177"/>
      <c r="C95" s="177"/>
      <c r="D95" s="203"/>
      <c r="E95" s="203"/>
      <c r="F95" s="203"/>
      <c r="G95" s="203"/>
      <c r="H95" s="203"/>
      <c r="I95" s="128"/>
      <c r="J95" s="203"/>
      <c r="K95" s="203"/>
      <c r="L95" s="203"/>
      <c r="M95" s="203"/>
      <c r="N95" s="208"/>
      <c r="O95" s="177"/>
      <c r="P95" s="177"/>
      <c r="Q95" s="177"/>
      <c r="R95" s="177"/>
      <c r="S95" s="177"/>
      <c r="T95" s="177"/>
      <c r="U95" s="177"/>
      <c r="V95" s="177"/>
      <c r="W95" s="177"/>
      <c r="X95" s="177"/>
      <c r="Y95" s="177"/>
      <c r="Z95" s="177"/>
      <c r="AA95" s="177"/>
      <c r="AB95" s="177"/>
      <c r="AC95" s="177"/>
      <c r="AD95" s="177"/>
      <c r="AE95" s="177"/>
      <c r="AF95" s="177"/>
      <c r="AG95" s="177"/>
      <c r="AH95" s="177"/>
      <c r="AI95" s="177"/>
      <c r="AJ95" s="177"/>
      <c r="AK95" s="177"/>
      <c r="AL95" s="177"/>
    </row>
    <row r="96" spans="1:38" s="218" customFormat="1" ht="38.25">
      <c r="A96" s="211" t="s">
        <v>242</v>
      </c>
      <c r="B96" s="204" t="s">
        <v>101</v>
      </c>
      <c r="C96" s="195" t="s">
        <v>323</v>
      </c>
      <c r="D96" s="204" t="s">
        <v>218</v>
      </c>
      <c r="E96" s="204" t="s">
        <v>184</v>
      </c>
      <c r="F96" s="204" t="s">
        <v>146</v>
      </c>
      <c r="G96" s="204" t="s">
        <v>121</v>
      </c>
      <c r="H96" s="204" t="s">
        <v>219</v>
      </c>
      <c r="I96" s="195" t="s">
        <v>380</v>
      </c>
      <c r="J96" s="204" t="s">
        <v>306</v>
      </c>
      <c r="K96" s="204" t="s">
        <v>149</v>
      </c>
      <c r="L96" s="204" t="s">
        <v>239</v>
      </c>
      <c r="M96" s="204" t="s">
        <v>155</v>
      </c>
      <c r="N96" s="204" t="s">
        <v>220</v>
      </c>
      <c r="O96" s="204" t="s">
        <v>156</v>
      </c>
      <c r="P96" s="187" t="s">
        <v>24</v>
      </c>
      <c r="Q96" s="205" t="s">
        <v>255</v>
      </c>
      <c r="R96" s="177"/>
      <c r="S96" s="177"/>
      <c r="T96" s="177"/>
      <c r="U96" s="177"/>
      <c r="V96" s="177"/>
      <c r="W96" s="177"/>
      <c r="X96" s="177"/>
      <c r="Y96" s="177"/>
      <c r="Z96" s="177"/>
      <c r="AA96" s="177"/>
      <c r="AB96" s="177"/>
      <c r="AC96" s="177"/>
      <c r="AD96" s="177"/>
      <c r="AE96" s="177"/>
      <c r="AF96" s="177"/>
      <c r="AG96" s="177"/>
      <c r="AH96" s="177"/>
      <c r="AI96" s="177"/>
      <c r="AJ96" s="177"/>
      <c r="AK96" s="177"/>
    </row>
    <row r="97" spans="1:38" s="218" customFormat="1">
      <c r="A97" s="187" t="s">
        <v>368</v>
      </c>
      <c r="B97" s="216">
        <v>2500.7218264471699</v>
      </c>
      <c r="C97" s="216">
        <v>912.98206477425902</v>
      </c>
      <c r="D97" s="216">
        <v>32239.643318185499</v>
      </c>
      <c r="E97" s="216">
        <v>854.81938682030795</v>
      </c>
      <c r="F97" s="216">
        <v>1919.0604490488699</v>
      </c>
      <c r="G97" s="216">
        <v>8295.2639812296202</v>
      </c>
      <c r="H97" s="216">
        <v>37633.682466567399</v>
      </c>
      <c r="I97" s="216"/>
      <c r="J97" s="216">
        <v>62527.884994598702</v>
      </c>
      <c r="K97" s="216">
        <v>8567.0393845429608</v>
      </c>
      <c r="L97" s="216">
        <v>188.76195814087899</v>
      </c>
      <c r="M97" s="216">
        <v>60.940430364571498</v>
      </c>
      <c r="N97" s="216">
        <v>9124.8386017810499</v>
      </c>
      <c r="O97" s="216">
        <v>9.8433671379461796</v>
      </c>
      <c r="P97" s="216">
        <v>1370.62</v>
      </c>
      <c r="Q97" s="216">
        <f t="shared" ref="Q97:Q108" si="20">SUM(B97:P97)</f>
        <v>166206.10222963925</v>
      </c>
      <c r="R97" s="177"/>
      <c r="S97" s="177"/>
      <c r="T97" s="177"/>
      <c r="U97" s="177"/>
      <c r="V97" s="177"/>
      <c r="W97" s="177"/>
      <c r="X97" s="177"/>
      <c r="Y97" s="177"/>
      <c r="Z97" s="177"/>
      <c r="AA97" s="177"/>
      <c r="AB97" s="177"/>
      <c r="AC97" s="177"/>
      <c r="AD97" s="177"/>
      <c r="AE97" s="177"/>
      <c r="AF97" s="177"/>
      <c r="AG97" s="177"/>
      <c r="AH97" s="177"/>
      <c r="AI97" s="177"/>
      <c r="AJ97" s="177"/>
      <c r="AK97" s="177"/>
    </row>
    <row r="98" spans="1:38" s="218" customFormat="1">
      <c r="A98" s="187" t="s">
        <v>369</v>
      </c>
      <c r="B98" s="216">
        <v>4466.2314432049097</v>
      </c>
      <c r="C98" s="216">
        <v>390.26484007015802</v>
      </c>
      <c r="D98" s="216">
        <v>30693.609566912899</v>
      </c>
      <c r="E98" s="216">
        <v>273.76053137518397</v>
      </c>
      <c r="F98" s="216">
        <v>5139.3709564795699</v>
      </c>
      <c r="G98" s="216">
        <v>4691.3806012598698</v>
      </c>
      <c r="H98" s="216">
        <v>36549.620113035598</v>
      </c>
      <c r="I98" s="216"/>
      <c r="J98" s="216">
        <v>59997.993717943304</v>
      </c>
      <c r="K98" s="216">
        <v>6360.4500502049896</v>
      </c>
      <c r="L98" s="216">
        <v>321.672586834058</v>
      </c>
      <c r="M98" s="216">
        <v>116.224356452934</v>
      </c>
      <c r="N98" s="216">
        <v>5296.0790495723404</v>
      </c>
      <c r="O98" s="216">
        <v>10.8179220501333</v>
      </c>
      <c r="P98" s="216">
        <v>2833.58</v>
      </c>
      <c r="Q98" s="216">
        <f t="shared" si="20"/>
        <v>157141.05573539596</v>
      </c>
      <c r="R98" s="177"/>
      <c r="S98" s="177"/>
      <c r="T98" s="177"/>
      <c r="U98" s="177"/>
      <c r="V98" s="177"/>
      <c r="W98" s="177"/>
      <c r="X98" s="177"/>
      <c r="Y98" s="177"/>
      <c r="Z98" s="177"/>
      <c r="AA98" s="177"/>
      <c r="AB98" s="177"/>
      <c r="AC98" s="177"/>
      <c r="AD98" s="177"/>
      <c r="AE98" s="177"/>
      <c r="AF98" s="177"/>
      <c r="AG98" s="177"/>
      <c r="AH98" s="177"/>
      <c r="AI98" s="177"/>
      <c r="AJ98" s="177"/>
      <c r="AK98" s="177"/>
    </row>
    <row r="99" spans="1:38" s="218" customFormat="1">
      <c r="A99" s="187" t="s">
        <v>370</v>
      </c>
      <c r="B99" s="216">
        <v>9322.25</v>
      </c>
      <c r="C99" s="216">
        <v>375.97951265983198</v>
      </c>
      <c r="D99" s="216">
        <v>23475.965744702102</v>
      </c>
      <c r="E99" s="216">
        <v>479.85177451092699</v>
      </c>
      <c r="F99" s="216">
        <v>2471.22958913818</v>
      </c>
      <c r="G99" s="216">
        <v>8512.2723894193696</v>
      </c>
      <c r="H99" s="216">
        <v>38148.0255132159</v>
      </c>
      <c r="I99" s="216"/>
      <c r="J99" s="216">
        <v>81904.707763137194</v>
      </c>
      <c r="K99" s="216">
        <v>7100.6963938539802</v>
      </c>
      <c r="L99" s="216">
        <v>349.06087892223098</v>
      </c>
      <c r="M99" s="216">
        <v>82.636753355152905</v>
      </c>
      <c r="N99" s="216">
        <v>7128.2883687447702</v>
      </c>
      <c r="O99" s="216">
        <v>7.7238180479034702</v>
      </c>
      <c r="P99" s="216">
        <v>5523.51</v>
      </c>
      <c r="Q99" s="216">
        <f t="shared" si="20"/>
        <v>184882.19849970756</v>
      </c>
      <c r="R99" s="177"/>
      <c r="S99" s="177"/>
      <c r="T99" s="177"/>
      <c r="U99" s="177"/>
      <c r="V99" s="177"/>
      <c r="W99" s="177"/>
      <c r="X99" s="177"/>
      <c r="Y99" s="177"/>
      <c r="Z99" s="177"/>
      <c r="AA99" s="177"/>
      <c r="AB99" s="177"/>
      <c r="AC99" s="177"/>
      <c r="AD99" s="177"/>
      <c r="AE99" s="177"/>
      <c r="AF99" s="177"/>
      <c r="AG99" s="177"/>
      <c r="AH99" s="177"/>
      <c r="AI99" s="177"/>
      <c r="AJ99" s="177"/>
      <c r="AK99" s="177"/>
    </row>
    <row r="100" spans="1:38" s="218" customFormat="1">
      <c r="A100" s="187" t="s">
        <v>371</v>
      </c>
      <c r="B100" s="216">
        <v>3645.8914079051401</v>
      </c>
      <c r="C100" s="216">
        <v>605.49520435836098</v>
      </c>
      <c r="D100" s="216">
        <v>26563.5046998541</v>
      </c>
      <c r="E100" s="216">
        <v>1405.8428173130301</v>
      </c>
      <c r="F100" s="216">
        <v>3304.9603265179298</v>
      </c>
      <c r="G100" s="216">
        <v>12534.851513760101</v>
      </c>
      <c r="H100" s="216">
        <v>40549.634204895199</v>
      </c>
      <c r="I100" s="216"/>
      <c r="J100" s="216">
        <v>72260.1870906697</v>
      </c>
      <c r="K100" s="216">
        <v>9095.0536762745996</v>
      </c>
      <c r="L100" s="216">
        <v>288.14354768581597</v>
      </c>
      <c r="M100" s="216">
        <v>154.37904327362699</v>
      </c>
      <c r="N100" s="216">
        <v>6926.1279303235897</v>
      </c>
      <c r="O100" s="216">
        <v>6.2876311168074599</v>
      </c>
      <c r="P100" s="216">
        <v>4530.2700000000004</v>
      </c>
      <c r="Q100" s="216">
        <f t="shared" si="20"/>
        <v>181870.62909394799</v>
      </c>
      <c r="R100" s="177"/>
      <c r="S100" s="177"/>
      <c r="T100" s="177"/>
      <c r="U100" s="177"/>
      <c r="V100" s="177"/>
      <c r="W100" s="177"/>
      <c r="X100" s="177"/>
      <c r="Y100" s="177"/>
      <c r="Z100" s="177"/>
      <c r="AA100" s="177"/>
      <c r="AB100" s="177"/>
      <c r="AC100" s="177"/>
      <c r="AD100" s="177"/>
      <c r="AE100" s="177"/>
      <c r="AF100" s="177"/>
      <c r="AG100" s="177"/>
      <c r="AH100" s="177"/>
      <c r="AI100" s="177"/>
      <c r="AJ100" s="177"/>
      <c r="AK100" s="177"/>
    </row>
    <row r="101" spans="1:38" s="218" customFormat="1">
      <c r="A101" s="187" t="s">
        <v>372</v>
      </c>
      <c r="B101" s="216">
        <v>2154.4934996142902</v>
      </c>
      <c r="C101" s="216">
        <v>630.28477099351505</v>
      </c>
      <c r="D101" s="216">
        <v>30491.5738196559</v>
      </c>
      <c r="E101" s="216">
        <v>509.37817215174402</v>
      </c>
      <c r="F101" s="216">
        <v>1534.2599593857301</v>
      </c>
      <c r="G101" s="216">
        <v>14409.663351417499</v>
      </c>
      <c r="H101" s="216">
        <v>42762.139783934603</v>
      </c>
      <c r="I101" s="216">
        <v>4.0081614656373796</v>
      </c>
      <c r="J101" s="216">
        <v>59758.998000332998</v>
      </c>
      <c r="K101" s="216">
        <v>8535.7989907422998</v>
      </c>
      <c r="L101" s="216">
        <v>631.92092960141497</v>
      </c>
      <c r="M101" s="216">
        <v>428.99397905543401</v>
      </c>
      <c r="N101" s="216">
        <v>7266.3254442894804</v>
      </c>
      <c r="O101" s="216">
        <v>10.3995008347555</v>
      </c>
      <c r="P101" s="216">
        <v>5781.45</v>
      </c>
      <c r="Q101" s="216">
        <f t="shared" si="20"/>
        <v>174909.68836347532</v>
      </c>
      <c r="R101" s="177"/>
      <c r="S101" s="177"/>
      <c r="T101" s="177"/>
      <c r="U101" s="177"/>
      <c r="V101" s="177"/>
      <c r="W101" s="177"/>
      <c r="X101" s="177"/>
      <c r="Y101" s="177"/>
      <c r="Z101" s="177"/>
      <c r="AA101" s="177"/>
      <c r="AB101" s="177"/>
      <c r="AC101" s="177"/>
      <c r="AD101" s="177"/>
      <c r="AE101" s="177"/>
      <c r="AF101" s="177"/>
      <c r="AG101" s="177"/>
      <c r="AH101" s="177"/>
      <c r="AI101" s="177"/>
      <c r="AJ101" s="177"/>
      <c r="AK101" s="177"/>
    </row>
    <row r="102" spans="1:38" s="218" customFormat="1">
      <c r="A102" s="187" t="s">
        <v>373</v>
      </c>
      <c r="B102" s="216">
        <v>5452.5246009286402</v>
      </c>
      <c r="C102" s="216">
        <v>851.86269069928596</v>
      </c>
      <c r="D102" s="216">
        <v>22862.264665835501</v>
      </c>
      <c r="E102" s="216">
        <v>462.13940990902398</v>
      </c>
      <c r="F102" s="216">
        <v>1635.1531065245999</v>
      </c>
      <c r="G102" s="216">
        <v>9931.5322370138001</v>
      </c>
      <c r="H102" s="216">
        <v>46332.526731206999</v>
      </c>
      <c r="I102" s="216">
        <v>42.108203181065598</v>
      </c>
      <c r="J102" s="216">
        <v>68618.206031962196</v>
      </c>
      <c r="K102" s="216">
        <v>13888.6168748</v>
      </c>
      <c r="L102" s="216">
        <v>463.02407361660102</v>
      </c>
      <c r="M102" s="216">
        <v>424.63592402636999</v>
      </c>
      <c r="N102" s="216">
        <v>8607.4280367111696</v>
      </c>
      <c r="O102" s="216"/>
      <c r="P102" s="216">
        <v>6047.01</v>
      </c>
      <c r="Q102" s="216">
        <f t="shared" si="20"/>
        <v>185619.0325864153</v>
      </c>
      <c r="R102" s="177"/>
      <c r="S102" s="177"/>
      <c r="T102" s="177"/>
      <c r="U102" s="177"/>
      <c r="V102" s="177"/>
      <c r="W102" s="177"/>
      <c r="X102" s="177"/>
      <c r="Y102" s="177"/>
      <c r="Z102" s="177"/>
      <c r="AA102" s="177"/>
      <c r="AB102" s="177"/>
      <c r="AC102" s="177"/>
      <c r="AD102" s="177"/>
      <c r="AE102" s="177"/>
      <c r="AF102" s="177"/>
      <c r="AG102" s="177"/>
      <c r="AH102" s="177"/>
      <c r="AI102" s="177"/>
      <c r="AJ102" s="177"/>
      <c r="AK102" s="177"/>
    </row>
    <row r="103" spans="1:38" s="218" customFormat="1">
      <c r="A103" s="187" t="s">
        <v>374</v>
      </c>
      <c r="B103" s="216">
        <v>5320.0618413919501</v>
      </c>
      <c r="C103" s="216">
        <v>584.63322088774203</v>
      </c>
      <c r="D103" s="216">
        <v>33406.3278501881</v>
      </c>
      <c r="E103" s="216">
        <v>640.40432942658595</v>
      </c>
      <c r="F103" s="216">
        <v>8424.27560278493</v>
      </c>
      <c r="G103" s="216">
        <v>7800.5955102080397</v>
      </c>
      <c r="H103" s="216">
        <v>48032.845703749903</v>
      </c>
      <c r="I103" s="216">
        <v>23.963515968993299</v>
      </c>
      <c r="J103" s="216">
        <v>58005.4006061619</v>
      </c>
      <c r="K103" s="216">
        <v>5874.6371943922704</v>
      </c>
      <c r="L103" s="216">
        <v>738.76828386448301</v>
      </c>
      <c r="M103" s="216">
        <v>342.124545300379</v>
      </c>
      <c r="N103" s="216">
        <v>6314.6152801727803</v>
      </c>
      <c r="O103" s="216">
        <v>14.4604789931327</v>
      </c>
      <c r="P103" s="216">
        <v>5567.91</v>
      </c>
      <c r="Q103" s="216">
        <f t="shared" si="20"/>
        <v>181091.02396349123</v>
      </c>
      <c r="R103" s="177"/>
      <c r="S103" s="177"/>
      <c r="T103" s="177"/>
      <c r="U103" s="177"/>
      <c r="V103" s="177"/>
      <c r="W103" s="177"/>
      <c r="X103" s="177"/>
      <c r="Y103" s="177"/>
      <c r="Z103" s="177"/>
      <c r="AA103" s="177"/>
      <c r="AB103" s="177"/>
      <c r="AC103" s="177"/>
      <c r="AD103" s="177"/>
      <c r="AE103" s="177"/>
      <c r="AF103" s="177"/>
      <c r="AG103" s="177"/>
      <c r="AH103" s="177"/>
      <c r="AI103" s="177"/>
      <c r="AJ103" s="177"/>
      <c r="AK103" s="177"/>
    </row>
    <row r="104" spans="1:38" s="218" customFormat="1">
      <c r="A104" s="187" t="s">
        <v>375</v>
      </c>
      <c r="B104" s="216">
        <v>5999.4969381159099</v>
      </c>
      <c r="C104" s="216">
        <v>861.65472642611701</v>
      </c>
      <c r="D104" s="216">
        <v>62023.010542122604</v>
      </c>
      <c r="E104" s="216">
        <v>849.76576771959606</v>
      </c>
      <c r="F104" s="216">
        <v>15881.232237190001</v>
      </c>
      <c r="G104" s="216">
        <v>15541.950117168</v>
      </c>
      <c r="H104" s="216">
        <v>40353.488276487202</v>
      </c>
      <c r="I104" s="216">
        <v>40.788073060102697</v>
      </c>
      <c r="J104" s="216">
        <v>77328.205655332597</v>
      </c>
      <c r="K104" s="216">
        <v>7116.9173636110399</v>
      </c>
      <c r="L104" s="216">
        <v>923.18817948270498</v>
      </c>
      <c r="M104" s="216">
        <v>246.409191220998</v>
      </c>
      <c r="N104" s="216">
        <v>9034.0915382439198</v>
      </c>
      <c r="O104" s="216">
        <v>9.5000137379392893</v>
      </c>
      <c r="P104" s="216">
        <v>6602.32</v>
      </c>
      <c r="Q104" s="216">
        <f t="shared" si="20"/>
        <v>242812.01861991876</v>
      </c>
      <c r="R104" s="177"/>
      <c r="S104" s="177"/>
      <c r="T104" s="177"/>
      <c r="U104" s="177"/>
      <c r="V104" s="177"/>
      <c r="W104" s="177"/>
      <c r="X104" s="177"/>
      <c r="Y104" s="177"/>
      <c r="Z104" s="177"/>
      <c r="AA104" s="177"/>
      <c r="AB104" s="177"/>
      <c r="AC104" s="177"/>
      <c r="AD104" s="177"/>
      <c r="AE104" s="177"/>
      <c r="AF104" s="177"/>
      <c r="AG104" s="177"/>
      <c r="AH104" s="177"/>
      <c r="AI104" s="177"/>
      <c r="AJ104" s="177"/>
      <c r="AK104" s="177"/>
    </row>
    <row r="105" spans="1:38" s="218" customFormat="1">
      <c r="A105" s="187" t="s">
        <v>376</v>
      </c>
      <c r="B105" s="216">
        <v>3538.7681798040799</v>
      </c>
      <c r="C105" s="216">
        <v>758.34056097082703</v>
      </c>
      <c r="D105" s="216">
        <v>68063.434002354697</v>
      </c>
      <c r="E105" s="216">
        <v>722.99510388821295</v>
      </c>
      <c r="F105" s="216">
        <v>3001.4772299323199</v>
      </c>
      <c r="G105" s="216">
        <v>6497.9158884072604</v>
      </c>
      <c r="H105" s="216">
        <v>45084.503160827699</v>
      </c>
      <c r="I105" s="216">
        <v>30.9998569926247</v>
      </c>
      <c r="J105" s="216">
        <v>84815.943561550201</v>
      </c>
      <c r="K105" s="216">
        <v>13190.479172863899</v>
      </c>
      <c r="L105" s="216">
        <v>605.63037646934299</v>
      </c>
      <c r="M105" s="216">
        <v>392.16949078999397</v>
      </c>
      <c r="N105" s="216">
        <v>9488.6157365916206</v>
      </c>
      <c r="O105" s="216">
        <v>55.638960802927599</v>
      </c>
      <c r="P105" s="216">
        <v>10160.02</v>
      </c>
      <c r="Q105" s="216">
        <f t="shared" si="20"/>
        <v>246406.93128224573</v>
      </c>
      <c r="R105" s="177"/>
      <c r="S105" s="177"/>
      <c r="T105" s="177"/>
      <c r="U105" s="177"/>
      <c r="V105" s="177"/>
      <c r="W105" s="177"/>
      <c r="X105" s="177"/>
      <c r="Y105" s="177"/>
      <c r="Z105" s="177"/>
      <c r="AA105" s="177"/>
      <c r="AB105" s="177"/>
      <c r="AC105" s="177"/>
      <c r="AD105" s="177"/>
      <c r="AE105" s="177"/>
      <c r="AF105" s="177"/>
      <c r="AG105" s="177"/>
      <c r="AH105" s="177"/>
      <c r="AI105" s="177"/>
      <c r="AJ105" s="177"/>
      <c r="AK105" s="177"/>
    </row>
    <row r="106" spans="1:38" s="218" customFormat="1">
      <c r="A106" s="187" t="s">
        <v>377</v>
      </c>
      <c r="B106" s="216">
        <v>558.40211624931499</v>
      </c>
      <c r="C106" s="216">
        <v>1150.52383545413</v>
      </c>
      <c r="D106" s="216">
        <v>70630.543093103901</v>
      </c>
      <c r="E106" s="216">
        <v>1107.75514492858</v>
      </c>
      <c r="F106" s="216">
        <v>7320.5237329229703</v>
      </c>
      <c r="G106" s="216">
        <v>3461.7534703398101</v>
      </c>
      <c r="H106" s="216">
        <v>70493.345214356596</v>
      </c>
      <c r="I106" s="216">
        <v>2.8992017386481099</v>
      </c>
      <c r="J106" s="216">
        <v>102816.903451762</v>
      </c>
      <c r="K106" s="216">
        <v>7537.3882246846297</v>
      </c>
      <c r="L106" s="216">
        <v>430.12553359009303</v>
      </c>
      <c r="M106" s="216">
        <v>249.35341116227201</v>
      </c>
      <c r="N106" s="216">
        <v>9334.2730443133005</v>
      </c>
      <c r="O106" s="216">
        <v>68.778511084616099</v>
      </c>
      <c r="P106" s="216">
        <v>8186.04</v>
      </c>
      <c r="Q106" s="216">
        <f t="shared" si="20"/>
        <v>283348.60798569088</v>
      </c>
      <c r="R106" s="177"/>
      <c r="S106" s="177"/>
      <c r="T106" s="177"/>
      <c r="U106" s="177"/>
      <c r="V106" s="177"/>
      <c r="W106" s="177"/>
      <c r="X106" s="177"/>
      <c r="Y106" s="177"/>
      <c r="Z106" s="177"/>
      <c r="AA106" s="177"/>
      <c r="AB106" s="177"/>
      <c r="AC106" s="177"/>
      <c r="AD106" s="177"/>
      <c r="AE106" s="177"/>
      <c r="AF106" s="177"/>
      <c r="AG106" s="177"/>
      <c r="AH106" s="177"/>
      <c r="AI106" s="177"/>
      <c r="AJ106" s="177"/>
      <c r="AK106" s="177"/>
    </row>
    <row r="107" spans="1:38" s="218" customFormat="1">
      <c r="A107" s="187" t="s">
        <v>378</v>
      </c>
      <c r="B107" s="216">
        <v>19.9073425726965</v>
      </c>
      <c r="C107" s="216">
        <v>1115.68704172968</v>
      </c>
      <c r="D107" s="216">
        <v>58324.994651576497</v>
      </c>
      <c r="E107" s="216">
        <v>449.61232632957302</v>
      </c>
      <c r="F107" s="216">
        <v>18252.565093628102</v>
      </c>
      <c r="G107" s="216">
        <v>10084.699822836499</v>
      </c>
      <c r="H107" s="216">
        <v>50397.7187207397</v>
      </c>
      <c r="I107" s="216">
        <v>63.315504517406197</v>
      </c>
      <c r="J107" s="216">
        <v>77329.3709010444</v>
      </c>
      <c r="K107" s="216">
        <v>13212.601468155101</v>
      </c>
      <c r="L107" s="216">
        <v>275.51377067901097</v>
      </c>
      <c r="M107" s="216">
        <v>145.32351264171299</v>
      </c>
      <c r="N107" s="216">
        <v>7246.1796595565902</v>
      </c>
      <c r="O107" s="216">
        <v>61.770129192620502</v>
      </c>
      <c r="P107" s="216">
        <v>9714.4699999999993</v>
      </c>
      <c r="Q107" s="216">
        <f t="shared" si="20"/>
        <v>246693.72994519959</v>
      </c>
      <c r="R107" s="177"/>
      <c r="S107" s="177"/>
      <c r="T107" s="177"/>
      <c r="U107" s="177"/>
      <c r="V107" s="177"/>
      <c r="W107" s="177"/>
      <c r="X107" s="177"/>
      <c r="Y107" s="177"/>
      <c r="Z107" s="177"/>
      <c r="AA107" s="177"/>
      <c r="AB107" s="177"/>
      <c r="AC107" s="177"/>
      <c r="AD107" s="177"/>
      <c r="AE107" s="177"/>
      <c r="AF107" s="177"/>
      <c r="AG107" s="177"/>
      <c r="AH107" s="177"/>
      <c r="AI107" s="177"/>
      <c r="AJ107" s="177"/>
      <c r="AK107" s="177"/>
    </row>
    <row r="108" spans="1:38" s="218" customFormat="1">
      <c r="A108" s="187" t="s">
        <v>379</v>
      </c>
      <c r="B108" s="216">
        <v>11.024925102479701</v>
      </c>
      <c r="C108" s="216">
        <v>1184.1977890646001</v>
      </c>
      <c r="D108" s="216">
        <v>40240.568828044401</v>
      </c>
      <c r="E108" s="216">
        <v>1078.33700230717</v>
      </c>
      <c r="F108" s="216">
        <v>19133.4977042963</v>
      </c>
      <c r="G108" s="216">
        <v>2647.9064316209401</v>
      </c>
      <c r="H108" s="216">
        <v>55237.779131366799</v>
      </c>
      <c r="I108" s="216">
        <v>86.411362185142906</v>
      </c>
      <c r="J108" s="216">
        <v>82186.154275517896</v>
      </c>
      <c r="K108" s="216">
        <v>16929.431048654002</v>
      </c>
      <c r="L108" s="216">
        <v>251.49174739699799</v>
      </c>
      <c r="M108" s="216">
        <v>284.47928197402501</v>
      </c>
      <c r="N108" s="216">
        <v>7778.12360269296</v>
      </c>
      <c r="O108" s="216">
        <v>68.674176219850693</v>
      </c>
      <c r="P108" s="216">
        <v>9413.11</v>
      </c>
      <c r="Q108" s="216">
        <f t="shared" si="20"/>
        <v>236531.18730644358</v>
      </c>
      <c r="R108" s="177"/>
      <c r="S108" s="177"/>
      <c r="T108" s="177"/>
      <c r="U108" s="177"/>
      <c r="V108" s="177"/>
      <c r="W108" s="177"/>
      <c r="X108" s="177"/>
      <c r="Y108" s="177"/>
      <c r="Z108" s="177"/>
      <c r="AA108" s="177"/>
      <c r="AB108" s="177"/>
      <c r="AC108" s="177"/>
      <c r="AD108" s="177"/>
      <c r="AE108" s="177"/>
      <c r="AF108" s="177"/>
      <c r="AG108" s="177"/>
      <c r="AH108" s="177"/>
      <c r="AI108" s="177"/>
      <c r="AJ108" s="177"/>
      <c r="AK108" s="177"/>
    </row>
    <row r="109" spans="1:38" s="218" customFormat="1">
      <c r="A109" s="207" t="s">
        <v>303</v>
      </c>
      <c r="B109" s="216">
        <f>SUM(B97:B108)</f>
        <v>42989.774121336581</v>
      </c>
      <c r="C109" s="216">
        <f t="shared" ref="C109:Q109" si="21">SUM(C97:C108)</f>
        <v>9421.9062580885056</v>
      </c>
      <c r="D109" s="216">
        <f t="shared" si="21"/>
        <v>499015.44078253623</v>
      </c>
      <c r="E109" s="216">
        <f t="shared" si="21"/>
        <v>8834.6617666799339</v>
      </c>
      <c r="F109" s="216">
        <f t="shared" si="21"/>
        <v>88017.605987849514</v>
      </c>
      <c r="G109" s="216">
        <f t="shared" si="21"/>
        <v>104409.7853146808</v>
      </c>
      <c r="H109" s="216">
        <f t="shared" si="21"/>
        <v>551575.30902038363</v>
      </c>
      <c r="I109" s="216">
        <f t="shared" si="21"/>
        <v>294.49387910962093</v>
      </c>
      <c r="J109" s="216">
        <f t="shared" si="21"/>
        <v>887549.95605001319</v>
      </c>
      <c r="K109" s="216">
        <f t="shared" si="21"/>
        <v>117409.10984277978</v>
      </c>
      <c r="L109" s="216">
        <f t="shared" si="21"/>
        <v>5467.301866283633</v>
      </c>
      <c r="M109" s="216">
        <f t="shared" si="21"/>
        <v>2927.6699196174704</v>
      </c>
      <c r="N109" s="216">
        <f t="shared" si="21"/>
        <v>93544.986292993577</v>
      </c>
      <c r="O109" s="216">
        <f t="shared" si="21"/>
        <v>323.89450921863283</v>
      </c>
      <c r="P109" s="216">
        <f t="shared" si="21"/>
        <v>75730.31</v>
      </c>
      <c r="Q109" s="216">
        <f t="shared" si="21"/>
        <v>2487512.2056115712</v>
      </c>
      <c r="R109" s="177"/>
      <c r="S109" s="177"/>
      <c r="T109" s="177"/>
      <c r="U109" s="177"/>
      <c r="V109" s="177"/>
      <c r="W109" s="177"/>
      <c r="X109" s="177"/>
      <c r="Y109" s="177"/>
      <c r="Z109" s="177"/>
      <c r="AA109" s="177"/>
      <c r="AB109" s="177"/>
      <c r="AC109" s="177"/>
      <c r="AD109" s="177"/>
      <c r="AE109" s="177"/>
      <c r="AF109" s="177"/>
      <c r="AG109" s="177"/>
      <c r="AH109" s="177"/>
      <c r="AI109" s="177"/>
      <c r="AJ109" s="177"/>
      <c r="AK109" s="177"/>
    </row>
    <row r="110" spans="1:38" s="218" customFormat="1">
      <c r="A110" s="220"/>
      <c r="B110" s="191"/>
      <c r="C110" s="192"/>
      <c r="D110" s="192"/>
      <c r="E110" s="192"/>
      <c r="F110" s="192"/>
      <c r="G110" s="192"/>
      <c r="H110" s="220"/>
      <c r="I110" s="192"/>
      <c r="J110" s="192"/>
      <c r="K110" s="192"/>
      <c r="L110" s="192"/>
      <c r="M110" s="22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77"/>
      <c r="AK110" s="177"/>
      <c r="AL110" s="177"/>
    </row>
    <row r="111" spans="1:38" s="218" customFormat="1">
      <c r="A111" s="201"/>
      <c r="B111" s="177"/>
      <c r="C111" s="203"/>
      <c r="D111" s="203"/>
      <c r="E111" s="203"/>
      <c r="F111" s="203"/>
      <c r="G111" s="203"/>
      <c r="H111" s="128"/>
      <c r="I111" s="203"/>
      <c r="J111" s="203"/>
      <c r="K111" s="203"/>
      <c r="L111" s="203"/>
      <c r="M111" s="208"/>
      <c r="N111" s="177"/>
      <c r="O111" s="177"/>
      <c r="P111" s="177"/>
      <c r="Q111" s="177"/>
      <c r="R111" s="177"/>
      <c r="S111" s="177"/>
      <c r="T111" s="177"/>
      <c r="U111" s="177"/>
      <c r="V111" s="177"/>
      <c r="W111" s="177"/>
      <c r="X111" s="177"/>
      <c r="Y111" s="177"/>
      <c r="Z111" s="177"/>
      <c r="AA111" s="177"/>
      <c r="AB111" s="177"/>
      <c r="AC111" s="177"/>
      <c r="AD111" s="177"/>
      <c r="AE111" s="177"/>
      <c r="AF111" s="177"/>
      <c r="AG111" s="177"/>
      <c r="AH111" s="177"/>
      <c r="AI111" s="177"/>
      <c r="AJ111" s="177"/>
      <c r="AK111" s="177"/>
      <c r="AL111" s="177"/>
    </row>
    <row r="112" spans="1:38" s="218" customFormat="1" ht="23.1" customHeight="1">
      <c r="A112" s="201"/>
      <c r="B112" s="177"/>
      <c r="C112" s="203"/>
      <c r="D112" s="203"/>
      <c r="E112" s="203"/>
      <c r="F112" s="203"/>
      <c r="G112" s="203"/>
      <c r="H112" s="128"/>
      <c r="I112" s="203"/>
      <c r="J112" s="203"/>
      <c r="K112" s="203"/>
      <c r="L112" s="203"/>
      <c r="M112" s="208"/>
      <c r="N112" s="177"/>
      <c r="O112" s="177"/>
      <c r="P112" s="177"/>
      <c r="Q112" s="177"/>
      <c r="R112" s="177"/>
      <c r="S112" s="177"/>
      <c r="T112" s="177"/>
      <c r="U112" s="177"/>
      <c r="V112" s="177"/>
      <c r="W112" s="177"/>
      <c r="X112" s="177"/>
      <c r="Y112" s="177"/>
      <c r="Z112" s="177"/>
      <c r="AA112" s="177"/>
      <c r="AB112" s="177"/>
      <c r="AC112" s="177"/>
      <c r="AD112" s="177"/>
      <c r="AE112" s="177"/>
      <c r="AF112" s="177"/>
      <c r="AG112" s="177"/>
      <c r="AH112" s="177"/>
      <c r="AI112" s="177"/>
      <c r="AJ112" s="177"/>
      <c r="AK112" s="177"/>
      <c r="AL112" s="177"/>
    </row>
    <row r="113" spans="1:38" s="218" customFormat="1" ht="23.1" customHeight="1">
      <c r="A113" s="201"/>
      <c r="B113" s="177"/>
      <c r="C113" s="203"/>
      <c r="D113" s="203"/>
      <c r="E113" s="203"/>
      <c r="F113" s="203"/>
      <c r="G113" s="203"/>
      <c r="H113" s="128"/>
      <c r="I113" s="203"/>
      <c r="J113" s="203"/>
      <c r="K113" s="203"/>
      <c r="L113" s="203"/>
      <c r="M113" s="208"/>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7"/>
      <c r="AL113" s="177"/>
    </row>
    <row r="114" spans="1:38" s="218" customFormat="1" ht="23.1" customHeight="1">
      <c r="A114" s="201"/>
      <c r="B114" s="177"/>
      <c r="C114" s="203"/>
      <c r="D114" s="203"/>
      <c r="E114" s="203"/>
      <c r="F114" s="203"/>
      <c r="G114" s="203"/>
      <c r="H114" s="128"/>
      <c r="I114" s="203"/>
      <c r="J114" s="203"/>
      <c r="K114" s="203"/>
      <c r="L114" s="203"/>
      <c r="M114" s="208"/>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AJ114" s="177"/>
      <c r="AK114" s="177"/>
      <c r="AL114" s="177"/>
    </row>
    <row r="115" spans="1:38" s="218" customFormat="1" ht="23.1" customHeight="1">
      <c r="A115" s="201"/>
      <c r="B115" s="177"/>
      <c r="C115" s="203"/>
      <c r="D115" s="203"/>
      <c r="E115" s="203"/>
      <c r="F115" s="203"/>
      <c r="G115" s="203"/>
      <c r="H115" s="128"/>
      <c r="I115" s="203"/>
      <c r="J115" s="203"/>
      <c r="K115" s="203"/>
      <c r="L115" s="203"/>
      <c r="M115" s="208"/>
      <c r="N115" s="177"/>
      <c r="O115" s="177"/>
      <c r="P115" s="177"/>
      <c r="Q115" s="177"/>
      <c r="R115" s="177"/>
      <c r="S115" s="177"/>
      <c r="T115" s="177"/>
      <c r="U115" s="177"/>
      <c r="V115" s="177"/>
      <c r="W115" s="177"/>
      <c r="X115" s="177"/>
      <c r="Y115" s="177"/>
      <c r="Z115" s="177"/>
      <c r="AA115" s="177"/>
      <c r="AB115" s="177"/>
      <c r="AC115" s="177"/>
      <c r="AD115" s="177"/>
      <c r="AE115" s="177"/>
      <c r="AF115" s="177"/>
      <c r="AG115" s="177"/>
      <c r="AH115" s="177"/>
      <c r="AI115" s="177"/>
      <c r="AJ115" s="177"/>
      <c r="AK115" s="177"/>
      <c r="AL115" s="177"/>
    </row>
    <row r="116" spans="1:38" s="218" customFormat="1" ht="23.1" customHeight="1">
      <c r="A116" s="201"/>
      <c r="B116" s="177"/>
      <c r="C116" s="203"/>
      <c r="D116" s="203"/>
      <c r="E116" s="203"/>
      <c r="F116" s="203"/>
      <c r="G116" s="203"/>
      <c r="H116" s="128"/>
      <c r="I116" s="203"/>
      <c r="J116" s="203"/>
      <c r="K116" s="203"/>
      <c r="L116" s="203"/>
      <c r="M116" s="208"/>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7"/>
      <c r="AK116" s="177"/>
      <c r="AL116" s="177"/>
    </row>
    <row r="117" spans="1:38" s="218" customFormat="1" ht="23.1" customHeight="1">
      <c r="A117" s="201"/>
      <c r="B117" s="177"/>
      <c r="C117" s="203"/>
      <c r="D117" s="203"/>
      <c r="E117" s="203"/>
      <c r="F117" s="203"/>
      <c r="G117" s="203"/>
      <c r="H117" s="128"/>
      <c r="I117" s="203"/>
      <c r="J117" s="203"/>
      <c r="K117" s="203"/>
      <c r="L117" s="203"/>
      <c r="M117" s="208"/>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row>
    <row r="118" spans="1:38" s="218" customFormat="1" ht="23.1" customHeight="1">
      <c r="A118" s="201"/>
      <c r="B118" s="177"/>
      <c r="C118" s="203"/>
      <c r="D118" s="203"/>
      <c r="E118" s="203"/>
      <c r="F118" s="203"/>
      <c r="G118" s="203"/>
      <c r="H118" s="128"/>
      <c r="I118" s="203"/>
      <c r="J118" s="203"/>
      <c r="K118" s="203"/>
      <c r="L118" s="203"/>
      <c r="M118" s="208"/>
      <c r="N118" s="177"/>
      <c r="O118" s="177"/>
      <c r="P118" s="177"/>
      <c r="Q118" s="177"/>
      <c r="R118" s="177"/>
      <c r="S118" s="177"/>
      <c r="T118" s="177"/>
      <c r="U118" s="177"/>
      <c r="V118" s="177"/>
      <c r="W118" s="177"/>
      <c r="X118" s="177"/>
      <c r="Y118" s="177"/>
      <c r="Z118" s="177"/>
      <c r="AA118" s="177"/>
      <c r="AB118" s="177"/>
      <c r="AC118" s="177"/>
      <c r="AD118" s="177"/>
      <c r="AE118" s="177"/>
      <c r="AF118" s="177"/>
      <c r="AG118" s="177"/>
      <c r="AH118" s="177"/>
      <c r="AI118" s="177"/>
      <c r="AJ118" s="177"/>
      <c r="AK118" s="177"/>
      <c r="AL118" s="177"/>
    </row>
    <row r="119" spans="1:38" s="218" customFormat="1" ht="23.1" customHeight="1">
      <c r="A119" s="201"/>
      <c r="B119" s="177"/>
      <c r="C119" s="203"/>
      <c r="D119" s="203"/>
      <c r="E119" s="203"/>
      <c r="F119" s="203"/>
      <c r="G119" s="203"/>
      <c r="H119" s="128"/>
      <c r="I119" s="203"/>
      <c r="J119" s="203"/>
      <c r="K119" s="203"/>
      <c r="L119" s="203"/>
      <c r="M119" s="208"/>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7"/>
      <c r="AK119" s="177"/>
      <c r="AL119" s="177"/>
    </row>
    <row r="120" spans="1:38" s="218" customFormat="1">
      <c r="A120" s="201"/>
      <c r="B120" s="177"/>
      <c r="C120" s="203"/>
      <c r="D120" s="203"/>
      <c r="E120" s="203"/>
      <c r="F120" s="203"/>
      <c r="G120" s="203"/>
      <c r="H120" s="128"/>
      <c r="I120" s="203"/>
      <c r="J120" s="203"/>
      <c r="K120" s="203"/>
      <c r="L120" s="203"/>
      <c r="M120" s="208"/>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row>
    <row r="121" spans="1:38" s="218" customFormat="1" ht="30" customHeight="1">
      <c r="A121" s="209" t="s">
        <v>85</v>
      </c>
      <c r="B121" s="209"/>
      <c r="C121" s="209"/>
      <c r="D121" s="222"/>
      <c r="E121" s="177"/>
      <c r="F121" s="177"/>
      <c r="G121" s="177"/>
      <c r="H121" s="199"/>
      <c r="I121" s="177"/>
      <c r="J121" s="177"/>
      <c r="K121" s="177"/>
      <c r="L121" s="177"/>
      <c r="M121" s="199"/>
      <c r="N121" s="177"/>
      <c r="O121" s="177"/>
      <c r="P121" s="177"/>
      <c r="Q121" s="177"/>
      <c r="R121" s="177"/>
      <c r="S121" s="177"/>
      <c r="T121" s="177"/>
      <c r="U121" s="177"/>
      <c r="V121" s="177"/>
      <c r="W121" s="177"/>
      <c r="X121" s="177"/>
      <c r="Y121" s="177"/>
      <c r="Z121" s="177"/>
      <c r="AA121" s="177"/>
      <c r="AB121" s="177"/>
      <c r="AC121" s="177"/>
      <c r="AD121" s="177"/>
      <c r="AE121" s="177"/>
      <c r="AF121" s="177"/>
      <c r="AG121" s="177"/>
      <c r="AH121" s="177"/>
      <c r="AI121" s="177"/>
      <c r="AJ121" s="177"/>
      <c r="AK121" s="177"/>
      <c r="AL121" s="177"/>
    </row>
    <row r="122" spans="1:38" s="218" customFormat="1" ht="15">
      <c r="A122" s="182"/>
      <c r="B122" s="177"/>
      <c r="C122" s="177"/>
      <c r="D122" s="177"/>
      <c r="E122" s="177"/>
      <c r="F122" s="177"/>
      <c r="G122" s="177"/>
      <c r="H122" s="199"/>
      <c r="I122" s="177"/>
      <c r="J122" s="177"/>
      <c r="K122" s="177"/>
      <c r="L122" s="177"/>
      <c r="M122" s="199"/>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row>
    <row r="123" spans="1:38" s="218" customFormat="1">
      <c r="A123" s="181" t="s">
        <v>23</v>
      </c>
      <c r="B123" s="177"/>
      <c r="C123" s="177"/>
      <c r="D123" s="177"/>
      <c r="E123" s="177"/>
      <c r="F123" s="177"/>
      <c r="G123" s="177"/>
      <c r="H123" s="199"/>
      <c r="I123" s="177"/>
      <c r="J123" s="177"/>
      <c r="K123" s="177"/>
      <c r="L123" s="177"/>
      <c r="M123" s="199"/>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row>
    <row r="124" spans="1:38" s="218" customFormat="1" ht="15">
      <c r="A124" s="182"/>
      <c r="B124" s="177"/>
      <c r="C124" s="177"/>
      <c r="D124" s="177"/>
      <c r="E124" s="177"/>
      <c r="F124" s="177"/>
      <c r="G124" s="177"/>
      <c r="H124" s="199"/>
      <c r="I124" s="177"/>
      <c r="J124" s="177"/>
      <c r="K124" s="177"/>
      <c r="L124" s="177"/>
      <c r="M124" s="199"/>
      <c r="N124" s="177"/>
      <c r="O124" s="177"/>
      <c r="P124" s="177"/>
      <c r="Q124" s="177"/>
      <c r="R124" s="177"/>
      <c r="S124" s="177"/>
      <c r="T124" s="177"/>
      <c r="U124" s="177"/>
      <c r="V124" s="177"/>
      <c r="W124" s="177"/>
      <c r="X124" s="177"/>
      <c r="Y124" s="177"/>
      <c r="Z124" s="177"/>
      <c r="AA124" s="177"/>
      <c r="AB124" s="177"/>
      <c r="AC124" s="177"/>
      <c r="AD124" s="177"/>
      <c r="AE124" s="177"/>
      <c r="AF124" s="177"/>
      <c r="AG124" s="177"/>
      <c r="AH124" s="177"/>
      <c r="AI124" s="177"/>
      <c r="AJ124" s="177"/>
      <c r="AK124" s="177"/>
      <c r="AL124" s="177"/>
    </row>
    <row r="125" spans="1:38" s="218" customFormat="1">
      <c r="A125" s="223" t="s">
        <v>113</v>
      </c>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c r="AD125" s="177"/>
      <c r="AE125" s="177"/>
      <c r="AF125" s="177"/>
      <c r="AG125" s="177"/>
      <c r="AH125" s="177"/>
      <c r="AI125" s="177"/>
      <c r="AJ125" s="177"/>
      <c r="AK125" s="177"/>
      <c r="AL125" s="177"/>
    </row>
    <row r="126" spans="1:38" s="218" customFormat="1" ht="38.25">
      <c r="A126" s="194" t="s">
        <v>322</v>
      </c>
      <c r="B126" s="204" t="s">
        <v>101</v>
      </c>
      <c r="C126" s="195" t="s">
        <v>323</v>
      </c>
      <c r="D126" s="204" t="s">
        <v>218</v>
      </c>
      <c r="E126" s="204" t="s">
        <v>184</v>
      </c>
      <c r="F126" s="204" t="s">
        <v>202</v>
      </c>
      <c r="G126" s="204" t="s">
        <v>219</v>
      </c>
      <c r="H126" s="204" t="s">
        <v>381</v>
      </c>
      <c r="I126" s="204" t="s">
        <v>149</v>
      </c>
      <c r="J126" s="204" t="s">
        <v>155</v>
      </c>
      <c r="K126" s="204" t="s">
        <v>220</v>
      </c>
      <c r="L126" s="204" t="s">
        <v>156</v>
      </c>
      <c r="M126" s="204" t="s">
        <v>382</v>
      </c>
      <c r="N126" s="204" t="s">
        <v>255</v>
      </c>
      <c r="O126" s="214"/>
      <c r="P126" s="214"/>
      <c r="Q126" s="214"/>
      <c r="R126" s="214"/>
      <c r="S126" s="214"/>
      <c r="T126" s="214"/>
      <c r="U126" s="214"/>
      <c r="V126" s="214"/>
      <c r="W126" s="214"/>
      <c r="X126" s="214"/>
      <c r="Y126" s="214"/>
      <c r="Z126" s="214"/>
      <c r="AA126" s="214"/>
      <c r="AB126" s="214"/>
      <c r="AC126" s="214"/>
      <c r="AD126" s="214"/>
      <c r="AE126" s="214"/>
      <c r="AF126" s="214"/>
      <c r="AG126" s="214"/>
      <c r="AH126" s="214"/>
      <c r="AI126" s="214"/>
      <c r="AJ126" s="177"/>
      <c r="AK126" s="177"/>
      <c r="AL126" s="177"/>
    </row>
    <row r="127" spans="1:38" s="218" customFormat="1" ht="26.25" customHeight="1">
      <c r="A127" s="224" t="s">
        <v>298</v>
      </c>
      <c r="B127" s="216">
        <f>B139</f>
        <v>0.47285699999999992</v>
      </c>
      <c r="C127" s="216">
        <f>C139</f>
        <v>37.058060000000005</v>
      </c>
      <c r="D127" s="216">
        <f t="shared" ref="D127:M127" si="22">D139</f>
        <v>54.500664000000008</v>
      </c>
      <c r="E127" s="216">
        <f t="shared" si="22"/>
        <v>5.6774750000000003</v>
      </c>
      <c r="F127" s="216">
        <f t="shared" si="22"/>
        <v>5.1073000000000004</v>
      </c>
      <c r="G127" s="216">
        <f t="shared" si="22"/>
        <v>38.827043000000003</v>
      </c>
      <c r="H127" s="216">
        <f t="shared" si="22"/>
        <v>47.205446000000009</v>
      </c>
      <c r="I127" s="216">
        <f t="shared" si="22"/>
        <v>17.247732999999997</v>
      </c>
      <c r="J127" s="216">
        <f t="shared" si="22"/>
        <v>7.6994199999999999</v>
      </c>
      <c r="K127" s="216">
        <f t="shared" si="22"/>
        <v>31.722078999999997</v>
      </c>
      <c r="L127" s="216">
        <f t="shared" si="22"/>
        <v>0.49062000000000006</v>
      </c>
      <c r="M127" s="216">
        <f t="shared" si="22"/>
        <v>8.655132</v>
      </c>
      <c r="N127" s="225">
        <f>SUM(B127:M127)</f>
        <v>254.66382900000005</v>
      </c>
      <c r="O127" s="226"/>
      <c r="P127" s="183"/>
      <c r="Q127" s="183"/>
      <c r="R127" s="183"/>
      <c r="S127" s="183"/>
      <c r="T127" s="183"/>
      <c r="U127" s="183"/>
      <c r="V127" s="183"/>
      <c r="W127" s="183"/>
      <c r="X127" s="183"/>
      <c r="Y127" s="183"/>
      <c r="Z127" s="183"/>
      <c r="AA127" s="183"/>
      <c r="AB127" s="183"/>
      <c r="AC127" s="183"/>
      <c r="AD127" s="183"/>
      <c r="AE127" s="183"/>
      <c r="AF127" s="183"/>
      <c r="AG127" s="183"/>
      <c r="AH127" s="183"/>
      <c r="AI127" s="183"/>
      <c r="AJ127" s="177"/>
      <c r="AK127" s="177"/>
      <c r="AL127" s="177"/>
    </row>
    <row r="128" spans="1:38" s="218" customFormat="1">
      <c r="A128" s="227"/>
      <c r="B128" s="228"/>
      <c r="C128" s="228"/>
      <c r="D128" s="228"/>
      <c r="E128" s="228"/>
      <c r="F128" s="228"/>
      <c r="G128" s="228"/>
      <c r="H128" s="228"/>
      <c r="I128" s="228"/>
      <c r="J128" s="228"/>
      <c r="K128" s="228"/>
      <c r="L128" s="229"/>
      <c r="M128" s="229"/>
      <c r="N128" s="230"/>
      <c r="O128" s="228"/>
      <c r="P128" s="223"/>
      <c r="Q128" s="223"/>
      <c r="R128" s="223"/>
      <c r="S128" s="183"/>
      <c r="T128" s="183"/>
      <c r="U128" s="183"/>
      <c r="V128" s="183"/>
      <c r="W128" s="183"/>
      <c r="X128" s="183"/>
      <c r="Y128" s="183"/>
      <c r="Z128" s="183"/>
      <c r="AA128" s="183"/>
      <c r="AB128" s="183"/>
      <c r="AC128" s="183"/>
      <c r="AD128" s="183"/>
      <c r="AE128" s="183"/>
      <c r="AF128" s="183"/>
      <c r="AG128" s="183"/>
      <c r="AH128" s="183"/>
      <c r="AI128" s="183"/>
      <c r="AJ128" s="183"/>
      <c r="AK128" s="183"/>
      <c r="AL128" s="183"/>
    </row>
    <row r="129" spans="1:38" s="218" customFormat="1">
      <c r="A129" s="227"/>
      <c r="B129" s="228"/>
      <c r="C129" s="228"/>
      <c r="D129" s="228"/>
      <c r="E129" s="228"/>
      <c r="F129" s="228"/>
      <c r="G129" s="228"/>
      <c r="H129" s="228"/>
      <c r="I129" s="228"/>
      <c r="J129" s="228"/>
      <c r="K129" s="228"/>
      <c r="L129" s="229"/>
      <c r="M129" s="229"/>
      <c r="N129" s="230"/>
      <c r="O129" s="228"/>
      <c r="P129" s="223"/>
      <c r="Q129" s="223"/>
      <c r="R129" s="223"/>
      <c r="S129" s="183"/>
      <c r="T129" s="183"/>
      <c r="U129" s="183"/>
      <c r="V129" s="183"/>
      <c r="W129" s="183"/>
      <c r="X129" s="183"/>
      <c r="Y129" s="183"/>
      <c r="Z129" s="183"/>
      <c r="AA129" s="183"/>
      <c r="AB129" s="183"/>
      <c r="AC129" s="183"/>
      <c r="AD129" s="183"/>
      <c r="AE129" s="183"/>
      <c r="AF129" s="183"/>
      <c r="AG129" s="183"/>
      <c r="AH129" s="183"/>
      <c r="AI129" s="183"/>
      <c r="AJ129" s="183"/>
      <c r="AK129" s="183"/>
      <c r="AL129" s="183"/>
    </row>
    <row r="130" spans="1:38" s="218" customFormat="1">
      <c r="A130" s="177" t="s">
        <v>112</v>
      </c>
      <c r="B130" s="228"/>
      <c r="C130" s="228"/>
      <c r="D130" s="228"/>
      <c r="E130" s="228"/>
      <c r="F130" s="228"/>
      <c r="G130" s="228"/>
      <c r="H130" s="228"/>
      <c r="I130" s="228"/>
      <c r="J130" s="228"/>
      <c r="K130" s="228"/>
      <c r="L130" s="229"/>
      <c r="M130" s="229"/>
      <c r="N130" s="231" t="s">
        <v>169</v>
      </c>
      <c r="O130" s="228"/>
      <c r="P130" s="223"/>
      <c r="Q130" s="223"/>
      <c r="R130" s="223"/>
      <c r="S130" s="183"/>
      <c r="T130" s="183"/>
      <c r="U130" s="183"/>
      <c r="V130" s="183"/>
      <c r="W130" s="183"/>
      <c r="X130" s="183"/>
      <c r="Y130" s="183"/>
      <c r="Z130" s="183"/>
      <c r="AA130" s="183"/>
      <c r="AB130" s="183"/>
      <c r="AC130" s="183"/>
      <c r="AD130" s="183"/>
      <c r="AE130" s="183"/>
      <c r="AF130" s="183"/>
      <c r="AG130" s="183"/>
      <c r="AH130" s="183"/>
      <c r="AI130" s="183"/>
      <c r="AJ130" s="183"/>
      <c r="AK130" s="183"/>
      <c r="AL130" s="183"/>
    </row>
    <row r="131" spans="1:38" s="218" customFormat="1" ht="38.25">
      <c r="A131" s="232" t="s">
        <v>90</v>
      </c>
      <c r="B131" s="233" t="s">
        <v>101</v>
      </c>
      <c r="C131" s="195" t="s">
        <v>323</v>
      </c>
      <c r="D131" s="233" t="s">
        <v>218</v>
      </c>
      <c r="E131" s="233" t="s">
        <v>184</v>
      </c>
      <c r="F131" s="233" t="s">
        <v>202</v>
      </c>
      <c r="G131" s="233" t="s">
        <v>219</v>
      </c>
      <c r="H131" s="234" t="s">
        <v>523</v>
      </c>
      <c r="I131" s="233" t="s">
        <v>149</v>
      </c>
      <c r="J131" s="233" t="s">
        <v>155</v>
      </c>
      <c r="K131" s="233" t="s">
        <v>220</v>
      </c>
      <c r="L131" s="233" t="s">
        <v>156</v>
      </c>
      <c r="M131" s="233" t="s">
        <v>24</v>
      </c>
      <c r="N131" s="235" t="s">
        <v>255</v>
      </c>
      <c r="O131" s="223"/>
      <c r="P131" s="223"/>
      <c r="Q131" s="223"/>
      <c r="R131" s="236"/>
      <c r="S131" s="236"/>
      <c r="T131" s="236"/>
      <c r="U131" s="236"/>
      <c r="V131" s="236"/>
      <c r="W131" s="236"/>
      <c r="X131" s="236"/>
      <c r="Y131" s="236"/>
      <c r="Z131" s="236"/>
      <c r="AA131" s="236"/>
      <c r="AB131" s="236"/>
      <c r="AC131" s="237"/>
      <c r="AD131" s="183"/>
      <c r="AE131" s="183"/>
      <c r="AF131" s="183"/>
      <c r="AG131" s="183"/>
      <c r="AH131" s="183"/>
      <c r="AI131" s="183"/>
      <c r="AJ131" s="183"/>
      <c r="AK131" s="183"/>
      <c r="AL131" s="183"/>
    </row>
    <row r="132" spans="1:38" s="178" customFormat="1">
      <c r="A132" s="238" t="s">
        <v>176</v>
      </c>
      <c r="B132" s="239">
        <f>B144/1000000</f>
        <v>1.6114E-2</v>
      </c>
      <c r="C132" s="239">
        <f>C144/1000000</f>
        <v>27.731904</v>
      </c>
      <c r="D132" s="239">
        <f>D144/1000000</f>
        <v>18.007614</v>
      </c>
      <c r="E132" s="239">
        <f>E144/1000000</f>
        <v>0.86283399999999999</v>
      </c>
      <c r="F132" s="239">
        <f>(F144+G144)/1000000</f>
        <v>1.709632</v>
      </c>
      <c r="G132" s="239">
        <f>(H144+I144)/1000000</f>
        <v>25.958280999999999</v>
      </c>
      <c r="H132" s="239">
        <f t="shared" ref="H132:H138" si="23">(J144+0)/1000000</f>
        <v>19.493988000000002</v>
      </c>
      <c r="I132" s="239">
        <f>(K144+L144)/1000000</f>
        <v>9.4153389999999995</v>
      </c>
      <c r="J132" s="239">
        <f>M144/1000000</f>
        <v>0.64279799999999998</v>
      </c>
      <c r="K132" s="239">
        <f>N144/1000000</f>
        <v>16.776425</v>
      </c>
      <c r="L132" s="239">
        <f>O144/1000000</f>
        <v>0.228266</v>
      </c>
      <c r="M132" s="239">
        <f>P144/1000000</f>
        <v>0</v>
      </c>
      <c r="N132" s="239">
        <f t="shared" ref="N132:N138" si="24">SUM(B132:M132)</f>
        <v>120.84319500000002</v>
      </c>
      <c r="O132" s="223"/>
      <c r="P132" s="223"/>
      <c r="Q132" s="183"/>
      <c r="R132" s="183"/>
      <c r="S132" s="203"/>
      <c r="T132" s="203"/>
      <c r="U132" s="203"/>
      <c r="V132" s="203"/>
      <c r="W132" s="203"/>
      <c r="X132" s="203"/>
      <c r="Y132" s="203"/>
      <c r="Z132" s="203"/>
      <c r="AA132" s="203"/>
      <c r="AB132" s="203"/>
      <c r="AC132" s="183"/>
      <c r="AD132" s="183"/>
      <c r="AE132" s="183"/>
      <c r="AF132" s="183"/>
      <c r="AG132" s="183"/>
      <c r="AH132" s="183"/>
      <c r="AI132" s="183"/>
      <c r="AJ132" s="183"/>
      <c r="AK132" s="183"/>
      <c r="AL132" s="177"/>
    </row>
    <row r="133" spans="1:38">
      <c r="A133" s="238" t="s">
        <v>294</v>
      </c>
      <c r="B133" s="239">
        <f t="shared" ref="B133:E138" si="25">B145/1000000</f>
        <v>3.7476000000000002E-2</v>
      </c>
      <c r="C133" s="239">
        <f t="shared" si="25"/>
        <v>3.437163</v>
      </c>
      <c r="D133" s="239">
        <f t="shared" si="25"/>
        <v>12.305792</v>
      </c>
      <c r="E133" s="239">
        <f t="shared" si="25"/>
        <v>0.17780699999999999</v>
      </c>
      <c r="F133" s="239">
        <f t="shared" ref="F133:F138" si="26">(F145+G145)/1000000</f>
        <v>0.59637600000000002</v>
      </c>
      <c r="G133" s="239">
        <f t="shared" ref="G133:G138" si="27">(H145+I145)/1000000</f>
        <v>5.1900170000000001</v>
      </c>
      <c r="H133" s="239">
        <f t="shared" si="23"/>
        <v>12.697448</v>
      </c>
      <c r="I133" s="239">
        <f t="shared" ref="I133:I138" si="28">(K145+L145)/1000000</f>
        <v>1.648061</v>
      </c>
      <c r="J133" s="239">
        <f t="shared" ref="J133:M138" si="29">M145/1000000</f>
        <v>1.85381</v>
      </c>
      <c r="K133" s="239">
        <f t="shared" si="29"/>
        <v>5.3453189999999999</v>
      </c>
      <c r="L133" s="239">
        <f t="shared" si="29"/>
        <v>5.829E-3</v>
      </c>
      <c r="M133" s="239">
        <f t="shared" si="29"/>
        <v>0</v>
      </c>
      <c r="N133" s="239">
        <f t="shared" si="24"/>
        <v>43.295098000000003</v>
      </c>
      <c r="O133" s="223"/>
      <c r="P133" s="223"/>
      <c r="Q133" s="183"/>
      <c r="R133" s="183"/>
      <c r="S133" s="203"/>
      <c r="T133" s="203"/>
      <c r="U133" s="203"/>
      <c r="V133" s="203"/>
      <c r="W133" s="203"/>
      <c r="X133" s="203"/>
      <c r="Y133" s="203"/>
      <c r="Z133" s="203"/>
      <c r="AA133" s="203"/>
      <c r="AB133" s="203"/>
      <c r="AC133" s="183"/>
      <c r="AD133" s="183"/>
      <c r="AE133" s="183"/>
      <c r="AF133" s="183"/>
      <c r="AG133" s="183"/>
      <c r="AH133" s="183"/>
      <c r="AI133" s="183"/>
      <c r="AJ133" s="183"/>
      <c r="AK133" s="183"/>
      <c r="AL133" s="177"/>
    </row>
    <row r="134" spans="1:38">
      <c r="A134" s="238" t="s">
        <v>295</v>
      </c>
      <c r="B134" s="239">
        <f t="shared" si="25"/>
        <v>4.3962000000000001E-2</v>
      </c>
      <c r="C134" s="239">
        <f t="shared" si="25"/>
        <v>3.4443480000000002</v>
      </c>
      <c r="D134" s="239">
        <f t="shared" si="25"/>
        <v>16.402208000000002</v>
      </c>
      <c r="E134" s="239">
        <f t="shared" si="25"/>
        <v>4.1422549999999996</v>
      </c>
      <c r="F134" s="239">
        <f t="shared" si="26"/>
        <v>0.64031199999999999</v>
      </c>
      <c r="G134" s="239">
        <f t="shared" si="27"/>
        <v>3.7065589999999999</v>
      </c>
      <c r="H134" s="239">
        <f t="shared" si="23"/>
        <v>8.4550719999999995</v>
      </c>
      <c r="I134" s="239">
        <f t="shared" si="28"/>
        <v>2.1475819999999999</v>
      </c>
      <c r="J134" s="239">
        <f t="shared" si="29"/>
        <v>2.2606099999999998</v>
      </c>
      <c r="K134" s="239">
        <f t="shared" si="29"/>
        <v>3.4730150000000002</v>
      </c>
      <c r="L134" s="239">
        <f t="shared" si="29"/>
        <v>4.1105000000000003E-2</v>
      </c>
      <c r="M134" s="239">
        <f t="shared" si="29"/>
        <v>0</v>
      </c>
      <c r="N134" s="239">
        <f t="shared" si="24"/>
        <v>44.757028000000005</v>
      </c>
      <c r="O134" s="223"/>
      <c r="P134" s="223"/>
      <c r="Q134" s="183"/>
      <c r="R134" s="183"/>
      <c r="S134" s="203"/>
      <c r="T134" s="203"/>
      <c r="U134" s="203"/>
      <c r="V134" s="203"/>
      <c r="W134" s="203"/>
      <c r="X134" s="203"/>
      <c r="Y134" s="203"/>
      <c r="Z134" s="203"/>
      <c r="AA134" s="203"/>
      <c r="AB134" s="203"/>
      <c r="AC134" s="183"/>
      <c r="AD134" s="183"/>
      <c r="AE134" s="183"/>
      <c r="AF134" s="183"/>
      <c r="AG134" s="183"/>
      <c r="AH134" s="183"/>
      <c r="AI134" s="183"/>
      <c r="AJ134" s="183"/>
      <c r="AK134" s="183"/>
      <c r="AL134" s="177"/>
    </row>
    <row r="135" spans="1:38" s="218" customFormat="1">
      <c r="A135" s="238" t="s">
        <v>296</v>
      </c>
      <c r="B135" s="239">
        <f t="shared" si="25"/>
        <v>0.33595399999999997</v>
      </c>
      <c r="C135" s="239">
        <f t="shared" si="25"/>
        <v>0.80882100000000001</v>
      </c>
      <c r="D135" s="239">
        <f t="shared" si="25"/>
        <v>1.5623419999999999</v>
      </c>
      <c r="E135" s="239">
        <f t="shared" si="25"/>
        <v>9.0581999999999996E-2</v>
      </c>
      <c r="F135" s="239">
        <f t="shared" si="26"/>
        <v>0.18052399999999999</v>
      </c>
      <c r="G135" s="239">
        <f t="shared" si="27"/>
        <v>3.0686969999999998</v>
      </c>
      <c r="H135" s="239">
        <f t="shared" si="23"/>
        <v>0.56856099999999998</v>
      </c>
      <c r="I135" s="239">
        <f t="shared" si="28"/>
        <v>0.78648700000000005</v>
      </c>
      <c r="J135" s="239">
        <f t="shared" si="29"/>
        <v>0.23896800000000001</v>
      </c>
      <c r="K135" s="239">
        <f t="shared" si="29"/>
        <v>0.76544400000000001</v>
      </c>
      <c r="L135" s="239">
        <f t="shared" si="29"/>
        <v>9.6993999999999997E-2</v>
      </c>
      <c r="M135" s="239">
        <f t="shared" si="29"/>
        <v>0</v>
      </c>
      <c r="N135" s="239">
        <f t="shared" si="24"/>
        <v>8.5033740000000009</v>
      </c>
      <c r="O135" s="223"/>
      <c r="P135" s="223"/>
      <c r="Q135" s="183"/>
      <c r="R135" s="183"/>
      <c r="S135" s="203"/>
      <c r="T135" s="203"/>
      <c r="U135" s="203"/>
      <c r="V135" s="203"/>
      <c r="W135" s="203"/>
      <c r="X135" s="203"/>
      <c r="Y135" s="203"/>
      <c r="Z135" s="203"/>
      <c r="AA135" s="203"/>
      <c r="AB135" s="203"/>
      <c r="AC135" s="183"/>
      <c r="AD135" s="183"/>
      <c r="AE135" s="183"/>
      <c r="AF135" s="183"/>
      <c r="AG135" s="183"/>
      <c r="AH135" s="183"/>
      <c r="AI135" s="183"/>
      <c r="AJ135" s="183"/>
      <c r="AK135" s="183"/>
      <c r="AL135" s="177"/>
    </row>
    <row r="136" spans="1:38">
      <c r="A136" s="238" t="s">
        <v>297</v>
      </c>
      <c r="B136" s="239">
        <f t="shared" si="25"/>
        <v>1.5318999999999999E-2</v>
      </c>
      <c r="C136" s="239">
        <f t="shared" si="25"/>
        <v>0.265185</v>
      </c>
      <c r="D136" s="239">
        <f t="shared" si="25"/>
        <v>0.10337499999999999</v>
      </c>
      <c r="E136" s="239">
        <f t="shared" si="25"/>
        <v>7.6000000000000004E-5</v>
      </c>
      <c r="F136" s="239">
        <f t="shared" si="26"/>
        <v>5.7200000000000003E-4</v>
      </c>
      <c r="G136" s="239">
        <f t="shared" si="27"/>
        <v>0.13223299999999999</v>
      </c>
      <c r="H136" s="239">
        <f t="shared" si="23"/>
        <v>4.0959000000000002E-2</v>
      </c>
      <c r="I136" s="239">
        <f t="shared" si="28"/>
        <v>9.3802999999999997E-2</v>
      </c>
      <c r="J136" s="239">
        <f t="shared" si="29"/>
        <v>1.15E-4</v>
      </c>
      <c r="K136" s="239">
        <f t="shared" si="29"/>
        <v>7.85E-4</v>
      </c>
      <c r="L136" s="239">
        <f t="shared" si="29"/>
        <v>5.7060000000000001E-3</v>
      </c>
      <c r="M136" s="239">
        <f t="shared" si="29"/>
        <v>0</v>
      </c>
      <c r="N136" s="239">
        <f t="shared" si="24"/>
        <v>0.65812799999999994</v>
      </c>
      <c r="O136" s="223"/>
      <c r="P136" s="223"/>
      <c r="Q136" s="183"/>
      <c r="R136" s="183"/>
      <c r="S136" s="203"/>
      <c r="T136" s="203"/>
      <c r="U136" s="203"/>
      <c r="V136" s="203"/>
      <c r="W136" s="203"/>
      <c r="X136" s="203"/>
      <c r="Y136" s="203"/>
      <c r="Z136" s="203"/>
      <c r="AA136" s="203"/>
      <c r="AB136" s="203"/>
      <c r="AC136" s="183"/>
      <c r="AD136" s="183"/>
      <c r="AE136" s="183"/>
      <c r="AF136" s="183"/>
      <c r="AG136" s="183"/>
      <c r="AH136" s="183"/>
      <c r="AI136" s="183"/>
      <c r="AJ136" s="183"/>
      <c r="AK136" s="183"/>
      <c r="AL136" s="177"/>
    </row>
    <row r="137" spans="1:38" s="218" customFormat="1">
      <c r="A137" s="238" t="s">
        <v>162</v>
      </c>
      <c r="B137" s="239">
        <f t="shared" si="25"/>
        <v>1.0784E-2</v>
      </c>
      <c r="C137" s="239">
        <f t="shared" si="25"/>
        <v>0.69753500000000002</v>
      </c>
      <c r="D137" s="239">
        <f t="shared" si="25"/>
        <v>2.362171</v>
      </c>
      <c r="E137" s="239">
        <f t="shared" si="25"/>
        <v>0.17511699999999999</v>
      </c>
      <c r="F137" s="239">
        <f t="shared" si="26"/>
        <v>1.4012690000000001</v>
      </c>
      <c r="G137" s="239">
        <f t="shared" si="27"/>
        <v>0.45507199999999998</v>
      </c>
      <c r="H137" s="239">
        <f t="shared" si="23"/>
        <v>1.8435049999999999</v>
      </c>
      <c r="I137" s="239">
        <f t="shared" si="28"/>
        <v>2.6069640000000001</v>
      </c>
      <c r="J137" s="239">
        <f t="shared" si="29"/>
        <v>2.6955390000000001</v>
      </c>
      <c r="K137" s="239">
        <f t="shared" si="29"/>
        <v>3.566875</v>
      </c>
      <c r="L137" s="239">
        <f t="shared" si="29"/>
        <v>2.4160000000000001E-2</v>
      </c>
      <c r="M137" s="239">
        <f t="shared" si="29"/>
        <v>0</v>
      </c>
      <c r="N137" s="239">
        <f t="shared" si="24"/>
        <v>15.838991</v>
      </c>
      <c r="O137" s="223"/>
      <c r="P137" s="223"/>
      <c r="Q137" s="183"/>
      <c r="R137" s="183"/>
      <c r="S137" s="203"/>
      <c r="T137" s="203"/>
      <c r="U137" s="203"/>
      <c r="V137" s="203"/>
      <c r="W137" s="203"/>
      <c r="X137" s="203"/>
      <c r="Y137" s="203"/>
      <c r="Z137" s="203"/>
      <c r="AA137" s="203"/>
      <c r="AB137" s="203"/>
      <c r="AC137" s="183"/>
      <c r="AD137" s="183"/>
      <c r="AE137" s="183"/>
      <c r="AF137" s="183"/>
      <c r="AG137" s="183"/>
      <c r="AH137" s="183"/>
      <c r="AI137" s="183"/>
      <c r="AJ137" s="183"/>
      <c r="AK137" s="183"/>
      <c r="AL137" s="177"/>
    </row>
    <row r="138" spans="1:38" s="218" customFormat="1">
      <c r="A138" s="238" t="s">
        <v>177</v>
      </c>
      <c r="B138" s="239">
        <f t="shared" si="25"/>
        <v>1.3247999999999999E-2</v>
      </c>
      <c r="C138" s="239">
        <f t="shared" si="25"/>
        <v>0.67310400000000004</v>
      </c>
      <c r="D138" s="239">
        <f t="shared" si="25"/>
        <v>3.7571620000000001</v>
      </c>
      <c r="E138" s="239">
        <f t="shared" si="25"/>
        <v>0.22880400000000001</v>
      </c>
      <c r="F138" s="239">
        <f t="shared" si="26"/>
        <v>0.57861499999999999</v>
      </c>
      <c r="G138" s="239">
        <f t="shared" si="27"/>
        <v>0.31618400000000002</v>
      </c>
      <c r="H138" s="239">
        <f t="shared" si="23"/>
        <v>4.1059130000000001</v>
      </c>
      <c r="I138" s="239">
        <f t="shared" si="28"/>
        <v>0.54949700000000001</v>
      </c>
      <c r="J138" s="239">
        <f t="shared" si="29"/>
        <v>7.5799999999999999E-3</v>
      </c>
      <c r="K138" s="239">
        <f t="shared" si="29"/>
        <v>1.794216</v>
      </c>
      <c r="L138" s="239">
        <f t="shared" si="29"/>
        <v>8.856E-2</v>
      </c>
      <c r="M138" s="239">
        <f t="shared" si="29"/>
        <v>8.655132</v>
      </c>
      <c r="N138" s="239">
        <f t="shared" si="24"/>
        <v>20.768015000000002</v>
      </c>
      <c r="O138" s="223"/>
      <c r="P138" s="223"/>
      <c r="Q138" s="183"/>
      <c r="R138" s="203"/>
      <c r="S138" s="203"/>
      <c r="T138" s="203"/>
      <c r="U138" s="203"/>
      <c r="V138" s="203"/>
      <c r="W138" s="203"/>
      <c r="X138" s="203"/>
      <c r="Y138" s="203"/>
      <c r="Z138" s="203"/>
      <c r="AA138" s="203"/>
      <c r="AB138" s="203"/>
      <c r="AC138" s="183"/>
      <c r="AD138" s="183"/>
      <c r="AE138" s="183"/>
      <c r="AF138" s="183"/>
      <c r="AG138" s="183"/>
      <c r="AH138" s="183"/>
      <c r="AI138" s="183"/>
      <c r="AJ138" s="183"/>
      <c r="AK138" s="183"/>
      <c r="AL138" s="177"/>
    </row>
    <row r="139" spans="1:38" ht="38.25">
      <c r="A139" s="232" t="s">
        <v>298</v>
      </c>
      <c r="B139" s="239">
        <f>SUM(B132:B138)</f>
        <v>0.47285699999999992</v>
      </c>
      <c r="C139" s="239">
        <f>SUM(C132:C138)</f>
        <v>37.058060000000005</v>
      </c>
      <c r="D139" s="239">
        <f>SUM(D132:D138)</f>
        <v>54.500664000000008</v>
      </c>
      <c r="E139" s="239">
        <f t="shared" ref="E139:M139" si="30">SUM(E132:E138)</f>
        <v>5.6774750000000003</v>
      </c>
      <c r="F139" s="239">
        <f t="shared" si="30"/>
        <v>5.1073000000000004</v>
      </c>
      <c r="G139" s="239">
        <f t="shared" si="30"/>
        <v>38.827043000000003</v>
      </c>
      <c r="H139" s="239">
        <f t="shared" si="30"/>
        <v>47.205446000000009</v>
      </c>
      <c r="I139" s="239">
        <f t="shared" si="30"/>
        <v>17.247732999999997</v>
      </c>
      <c r="J139" s="239">
        <f t="shared" si="30"/>
        <v>7.6994199999999999</v>
      </c>
      <c r="K139" s="239">
        <f t="shared" si="30"/>
        <v>31.722078999999997</v>
      </c>
      <c r="L139" s="239">
        <f t="shared" si="30"/>
        <v>0.49062000000000006</v>
      </c>
      <c r="M139" s="239">
        <f t="shared" si="30"/>
        <v>8.655132</v>
      </c>
      <c r="N139" s="239">
        <f>SUM(N132:N138)</f>
        <v>254.66382900000002</v>
      </c>
      <c r="O139" s="240"/>
      <c r="P139" s="223"/>
      <c r="Q139" s="183"/>
      <c r="R139" s="183"/>
      <c r="S139" s="203"/>
      <c r="T139" s="203"/>
      <c r="U139" s="203"/>
      <c r="V139" s="203"/>
      <c r="W139" s="203"/>
      <c r="X139" s="203"/>
      <c r="Y139" s="203"/>
      <c r="Z139" s="203"/>
      <c r="AA139" s="203"/>
      <c r="AB139" s="203"/>
      <c r="AC139" s="183"/>
      <c r="AD139" s="183"/>
      <c r="AE139" s="183"/>
      <c r="AF139" s="183"/>
      <c r="AG139" s="183"/>
      <c r="AH139" s="183"/>
      <c r="AI139" s="183"/>
      <c r="AJ139" s="183"/>
      <c r="AK139" s="183"/>
      <c r="AL139" s="177"/>
    </row>
    <row r="140" spans="1:38">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c r="AJ140" s="177"/>
      <c r="AK140" s="177"/>
      <c r="AL140" s="177"/>
    </row>
    <row r="141" spans="1:38">
      <c r="A141" s="228"/>
      <c r="B141" s="229"/>
      <c r="C141" s="229"/>
      <c r="D141" s="229"/>
      <c r="E141" s="229"/>
      <c r="F141" s="229"/>
      <c r="G141" s="229"/>
      <c r="H141" s="229"/>
      <c r="I141" s="229"/>
      <c r="J141" s="229"/>
      <c r="K141" s="229"/>
      <c r="L141" s="241"/>
      <c r="M141" s="241"/>
      <c r="N141" s="223"/>
      <c r="O141" s="241"/>
      <c r="P141" s="223"/>
      <c r="Q141" s="223"/>
      <c r="R141" s="223"/>
      <c r="S141" s="183"/>
      <c r="T141" s="183"/>
      <c r="U141" s="183"/>
      <c r="V141" s="183"/>
      <c r="W141" s="183"/>
      <c r="X141" s="183"/>
      <c r="Y141" s="183"/>
      <c r="Z141" s="183"/>
      <c r="AA141" s="183"/>
      <c r="AB141" s="183"/>
      <c r="AC141" s="183"/>
      <c r="AD141" s="183"/>
      <c r="AE141" s="183"/>
      <c r="AF141" s="183"/>
      <c r="AG141" s="183"/>
      <c r="AH141" s="183"/>
      <c r="AI141" s="183"/>
      <c r="AJ141" s="183"/>
      <c r="AK141" s="183"/>
      <c r="AL141" s="183"/>
    </row>
    <row r="142" spans="1:38">
      <c r="A142" s="227" t="s">
        <v>88</v>
      </c>
      <c r="B142" s="229"/>
      <c r="C142" s="229"/>
      <c r="D142" s="229"/>
      <c r="E142" s="229"/>
      <c r="F142" s="229"/>
      <c r="G142" s="229"/>
      <c r="H142" s="229"/>
      <c r="I142" s="229"/>
      <c r="J142" s="229"/>
      <c r="K142" s="229"/>
      <c r="L142" s="241"/>
      <c r="M142" s="241"/>
      <c r="N142" s="223"/>
      <c r="O142" s="241"/>
      <c r="P142" s="223"/>
      <c r="Q142" s="223"/>
      <c r="R142" s="223"/>
      <c r="S142" s="183"/>
      <c r="T142" s="183"/>
      <c r="U142" s="183"/>
      <c r="V142" s="183"/>
      <c r="W142" s="183"/>
      <c r="X142" s="183"/>
      <c r="Y142" s="183"/>
      <c r="Z142" s="183"/>
      <c r="AA142" s="183"/>
      <c r="AB142" s="183"/>
      <c r="AC142" s="183"/>
      <c r="AD142" s="183"/>
      <c r="AE142" s="183"/>
      <c r="AF142" s="183"/>
      <c r="AG142" s="183"/>
      <c r="AH142" s="183"/>
      <c r="AI142" s="183"/>
      <c r="AJ142" s="183"/>
      <c r="AK142" s="183"/>
      <c r="AL142" s="183"/>
    </row>
    <row r="143" spans="1:38" s="243" customFormat="1" ht="38.25">
      <c r="A143" s="194" t="s">
        <v>322</v>
      </c>
      <c r="B143" s="204" t="s">
        <v>101</v>
      </c>
      <c r="C143" s="195" t="s">
        <v>323</v>
      </c>
      <c r="D143" s="204" t="s">
        <v>218</v>
      </c>
      <c r="E143" s="204" t="s">
        <v>184</v>
      </c>
      <c r="F143" s="204" t="s">
        <v>104</v>
      </c>
      <c r="G143" s="204" t="s">
        <v>105</v>
      </c>
      <c r="H143" s="204" t="s">
        <v>219</v>
      </c>
      <c r="I143" s="195" t="s">
        <v>380</v>
      </c>
      <c r="J143" s="204" t="s">
        <v>306</v>
      </c>
      <c r="K143" s="204" t="s">
        <v>149</v>
      </c>
      <c r="L143" s="204" t="s">
        <v>239</v>
      </c>
      <c r="M143" s="204" t="s">
        <v>155</v>
      </c>
      <c r="N143" s="204" t="s">
        <v>220</v>
      </c>
      <c r="O143" s="204" t="s">
        <v>156</v>
      </c>
      <c r="P143" s="233" t="s">
        <v>24</v>
      </c>
      <c r="Q143" s="204" t="s">
        <v>255</v>
      </c>
      <c r="R143" s="242"/>
      <c r="S143" s="236"/>
      <c r="T143" s="236"/>
    </row>
    <row r="144" spans="1:38">
      <c r="A144" s="244" t="s">
        <v>176</v>
      </c>
      <c r="B144" s="206">
        <v>16114</v>
      </c>
      <c r="C144" s="206">
        <v>27731904</v>
      </c>
      <c r="D144" s="206">
        <v>18007614</v>
      </c>
      <c r="E144" s="206">
        <v>862834</v>
      </c>
      <c r="F144" s="206">
        <v>370583</v>
      </c>
      <c r="G144" s="206">
        <v>1339049</v>
      </c>
      <c r="H144" s="206">
        <v>25937117</v>
      </c>
      <c r="I144" s="206">
        <v>21164</v>
      </c>
      <c r="J144" s="206">
        <v>19493988</v>
      </c>
      <c r="K144" s="206">
        <v>3368784</v>
      </c>
      <c r="L144" s="206">
        <v>6046555</v>
      </c>
      <c r="M144" s="206">
        <v>642798</v>
      </c>
      <c r="N144" s="206">
        <v>16776425</v>
      </c>
      <c r="O144" s="206">
        <v>228266</v>
      </c>
      <c r="P144" s="206">
        <v>0</v>
      </c>
      <c r="Q144" s="206">
        <f t="shared" ref="Q144:Q151" si="31">SUM(B144:P144)</f>
        <v>120843195</v>
      </c>
      <c r="S144" s="183"/>
      <c r="T144" s="183"/>
    </row>
    <row r="145" spans="1:38">
      <c r="A145" s="244" t="s">
        <v>294</v>
      </c>
      <c r="B145" s="206">
        <f>53228-(36187-20435)</f>
        <v>37476</v>
      </c>
      <c r="C145" s="206">
        <v>3437163</v>
      </c>
      <c r="D145" s="206">
        <v>12305792</v>
      </c>
      <c r="E145" s="206">
        <v>177807</v>
      </c>
      <c r="F145" s="206">
        <v>576362</v>
      </c>
      <c r="G145" s="206">
        <v>20014</v>
      </c>
      <c r="H145" s="206">
        <v>5189233</v>
      </c>
      <c r="I145" s="206">
        <v>784</v>
      </c>
      <c r="J145" s="206">
        <v>12697448</v>
      </c>
      <c r="K145" s="206">
        <v>1132386</v>
      </c>
      <c r="L145" s="206">
        <v>515675</v>
      </c>
      <c r="M145" s="206">
        <v>1853810</v>
      </c>
      <c r="N145" s="206">
        <v>5345319</v>
      </c>
      <c r="O145" s="206">
        <v>5829</v>
      </c>
      <c r="P145" s="206">
        <v>0</v>
      </c>
      <c r="Q145" s="206">
        <f t="shared" si="31"/>
        <v>43295098</v>
      </c>
      <c r="S145" s="183"/>
      <c r="T145" s="183"/>
    </row>
    <row r="146" spans="1:38">
      <c r="A146" s="244" t="s">
        <v>295</v>
      </c>
      <c r="B146" s="206">
        <v>43962</v>
      </c>
      <c r="C146" s="9">
        <v>3444348</v>
      </c>
      <c r="D146" s="206">
        <v>16402208</v>
      </c>
      <c r="E146" s="206">
        <v>4142255</v>
      </c>
      <c r="F146" s="206">
        <v>307421</v>
      </c>
      <c r="G146" s="206">
        <v>332891</v>
      </c>
      <c r="H146" s="206">
        <v>3697971</v>
      </c>
      <c r="I146" s="206">
        <v>8588</v>
      </c>
      <c r="J146" s="206">
        <v>8455072</v>
      </c>
      <c r="K146" s="206">
        <v>741045</v>
      </c>
      <c r="L146" s="206">
        <v>1406537</v>
      </c>
      <c r="M146" s="206">
        <v>2260610</v>
      </c>
      <c r="N146" s="206">
        <v>3473015</v>
      </c>
      <c r="O146" s="206">
        <v>41105</v>
      </c>
      <c r="P146" s="206">
        <v>0</v>
      </c>
      <c r="Q146" s="206">
        <f t="shared" si="31"/>
        <v>44757028</v>
      </c>
      <c r="S146" s="183"/>
      <c r="T146" s="183"/>
    </row>
    <row r="147" spans="1:38">
      <c r="A147" s="244" t="s">
        <v>296</v>
      </c>
      <c r="B147" s="206">
        <v>335954</v>
      </c>
      <c r="C147" s="206">
        <v>808821</v>
      </c>
      <c r="D147" s="206">
        <v>1562342</v>
      </c>
      <c r="E147" s="206">
        <v>90582</v>
      </c>
      <c r="F147" s="206">
        <v>100111</v>
      </c>
      <c r="G147" s="206">
        <v>80413</v>
      </c>
      <c r="H147" s="206">
        <v>3068245</v>
      </c>
      <c r="I147" s="206">
        <v>452</v>
      </c>
      <c r="J147" s="206">
        <v>568561</v>
      </c>
      <c r="K147" s="206">
        <v>463164</v>
      </c>
      <c r="L147" s="206">
        <v>323323</v>
      </c>
      <c r="M147" s="206">
        <v>238968</v>
      </c>
      <c r="N147" s="206">
        <v>765444</v>
      </c>
      <c r="O147" s="206">
        <v>96994</v>
      </c>
      <c r="P147" s="206">
        <v>0</v>
      </c>
      <c r="Q147" s="206">
        <f t="shared" si="31"/>
        <v>8503374</v>
      </c>
      <c r="S147" s="183"/>
      <c r="T147" s="183"/>
    </row>
    <row r="148" spans="1:38">
      <c r="A148" s="244" t="s">
        <v>297</v>
      </c>
      <c r="B148" s="206">
        <v>15319</v>
      </c>
      <c r="C148" s="206">
        <v>265185</v>
      </c>
      <c r="D148" s="206">
        <v>103375</v>
      </c>
      <c r="E148" s="206">
        <v>76</v>
      </c>
      <c r="F148" s="206">
        <v>299</v>
      </c>
      <c r="G148" s="206">
        <v>273</v>
      </c>
      <c r="H148" s="206">
        <v>126828</v>
      </c>
      <c r="I148" s="206">
        <v>5405</v>
      </c>
      <c r="J148" s="206">
        <v>40959</v>
      </c>
      <c r="K148" s="206">
        <v>89119</v>
      </c>
      <c r="L148" s="206">
        <v>4684</v>
      </c>
      <c r="M148" s="206">
        <v>115</v>
      </c>
      <c r="N148" s="206">
        <v>785</v>
      </c>
      <c r="O148" s="206">
        <v>5706</v>
      </c>
      <c r="P148" s="206">
        <v>0</v>
      </c>
      <c r="Q148" s="206">
        <f t="shared" si="31"/>
        <v>658128</v>
      </c>
      <c r="R148" s="245"/>
      <c r="S148" s="246"/>
      <c r="T148" s="246"/>
    </row>
    <row r="149" spans="1:38">
      <c r="A149" s="244" t="s">
        <v>162</v>
      </c>
      <c r="B149" s="206">
        <v>10784</v>
      </c>
      <c r="C149" s="206">
        <v>697535</v>
      </c>
      <c r="D149" s="206">
        <v>2362171</v>
      </c>
      <c r="E149" s="206">
        <v>175117</v>
      </c>
      <c r="F149" s="206">
        <v>61</v>
      </c>
      <c r="G149" s="206">
        <v>1401208</v>
      </c>
      <c r="H149" s="206">
        <v>454723</v>
      </c>
      <c r="I149" s="206">
        <v>349</v>
      </c>
      <c r="J149" s="206">
        <v>1843505</v>
      </c>
      <c r="K149" s="206">
        <v>2521043</v>
      </c>
      <c r="L149" s="206">
        <v>85921</v>
      </c>
      <c r="M149" s="206">
        <v>2695539</v>
      </c>
      <c r="N149" s="206">
        <v>3566875</v>
      </c>
      <c r="O149" s="206">
        <v>24160</v>
      </c>
      <c r="P149" s="206">
        <v>0</v>
      </c>
      <c r="Q149" s="206">
        <f t="shared" si="31"/>
        <v>15838991</v>
      </c>
      <c r="S149" s="183"/>
      <c r="T149" s="183"/>
    </row>
    <row r="150" spans="1:38">
      <c r="A150" s="244" t="s">
        <v>177</v>
      </c>
      <c r="B150" s="206">
        <v>13248</v>
      </c>
      <c r="C150" s="206">
        <v>673104</v>
      </c>
      <c r="D150" s="206">
        <v>3757162</v>
      </c>
      <c r="E150" s="206">
        <v>228804</v>
      </c>
      <c r="F150" s="206">
        <v>342323</v>
      </c>
      <c r="G150" s="206">
        <v>236292</v>
      </c>
      <c r="H150" s="206">
        <v>311762</v>
      </c>
      <c r="I150" s="206">
        <v>4422</v>
      </c>
      <c r="J150" s="206">
        <v>4105913</v>
      </c>
      <c r="K150" s="206">
        <v>103286</v>
      </c>
      <c r="L150" s="206">
        <v>446211</v>
      </c>
      <c r="M150" s="206">
        <v>7580</v>
      </c>
      <c r="N150" s="206">
        <v>1794216</v>
      </c>
      <c r="O150" s="206">
        <v>88560</v>
      </c>
      <c r="P150" s="206">
        <v>8655132</v>
      </c>
      <c r="Q150" s="206">
        <f t="shared" si="31"/>
        <v>20768015</v>
      </c>
      <c r="S150" s="183"/>
      <c r="T150" s="183"/>
    </row>
    <row r="151" spans="1:38">
      <c r="A151" s="206" t="s">
        <v>304</v>
      </c>
      <c r="B151" s="206">
        <f t="shared" ref="B151:P151" si="32">SUM(B144:B150)</f>
        <v>472857</v>
      </c>
      <c r="C151" s="206">
        <f t="shared" si="32"/>
        <v>37058060</v>
      </c>
      <c r="D151" s="206">
        <f t="shared" si="32"/>
        <v>54500664</v>
      </c>
      <c r="E151" s="206">
        <f t="shared" si="32"/>
        <v>5677475</v>
      </c>
      <c r="F151" s="206">
        <f t="shared" si="32"/>
        <v>1697160</v>
      </c>
      <c r="G151" s="206">
        <f t="shared" si="32"/>
        <v>3410140</v>
      </c>
      <c r="H151" s="206">
        <f t="shared" si="32"/>
        <v>38785879</v>
      </c>
      <c r="I151" s="206">
        <f t="shared" si="32"/>
        <v>41164</v>
      </c>
      <c r="J151" s="206">
        <f t="shared" si="32"/>
        <v>47205446</v>
      </c>
      <c r="K151" s="206">
        <f t="shared" si="32"/>
        <v>8418827</v>
      </c>
      <c r="L151" s="206">
        <f t="shared" si="32"/>
        <v>8828906</v>
      </c>
      <c r="M151" s="206">
        <f t="shared" si="32"/>
        <v>7699420</v>
      </c>
      <c r="N151" s="206">
        <f t="shared" si="32"/>
        <v>31722079</v>
      </c>
      <c r="O151" s="206">
        <f t="shared" si="32"/>
        <v>490620</v>
      </c>
      <c r="P151" s="206">
        <f t="shared" si="32"/>
        <v>8655132</v>
      </c>
      <c r="Q151" s="206">
        <f t="shared" si="31"/>
        <v>254663829</v>
      </c>
      <c r="S151" s="183"/>
      <c r="T151" s="183"/>
      <c r="U151" s="183"/>
    </row>
    <row r="152" spans="1:38">
      <c r="A152" s="183"/>
      <c r="B152" s="203"/>
      <c r="C152" s="203"/>
      <c r="D152" s="203"/>
      <c r="E152" s="203"/>
      <c r="F152" s="203"/>
      <c r="G152" s="128"/>
      <c r="H152" s="203"/>
      <c r="I152" s="203"/>
      <c r="J152" s="203"/>
      <c r="K152" s="203"/>
      <c r="L152" s="203"/>
      <c r="M152" s="203"/>
      <c r="N152" s="203"/>
      <c r="O152" s="203"/>
      <c r="P152" s="203"/>
      <c r="Q152" s="183"/>
      <c r="R152" s="183"/>
      <c r="S152" s="183"/>
      <c r="T152" s="203"/>
      <c r="U152" s="183"/>
      <c r="V152" s="183"/>
      <c r="W152" s="183"/>
      <c r="X152" s="203"/>
      <c r="Y152" s="183"/>
      <c r="Z152" s="183"/>
      <c r="AA152" s="183"/>
      <c r="AB152" s="203"/>
      <c r="AC152" s="183"/>
      <c r="AD152" s="183"/>
      <c r="AE152" s="183"/>
      <c r="AF152" s="183"/>
      <c r="AG152" s="183"/>
      <c r="AH152" s="183"/>
      <c r="AI152" s="183"/>
      <c r="AJ152" s="183"/>
      <c r="AK152" s="183"/>
      <c r="AL152" s="183"/>
    </row>
    <row r="153" spans="1:38">
      <c r="A153" s="183"/>
      <c r="B153" s="183"/>
      <c r="C153" s="183"/>
      <c r="D153" s="183"/>
      <c r="E153" s="183"/>
      <c r="F153" s="183"/>
      <c r="G153" s="128"/>
      <c r="H153" s="183"/>
      <c r="I153" s="183"/>
      <c r="J153" s="183"/>
      <c r="K153" s="183"/>
      <c r="L153" s="183"/>
      <c r="M153" s="183"/>
      <c r="N153" s="183"/>
      <c r="O153" s="183"/>
      <c r="P153" s="183"/>
      <c r="Q153" s="183"/>
      <c r="R153" s="183"/>
      <c r="S153" s="183"/>
      <c r="T153" s="203"/>
      <c r="U153" s="183"/>
      <c r="V153" s="183"/>
      <c r="W153" s="183"/>
      <c r="X153" s="203"/>
      <c r="Y153" s="183"/>
      <c r="Z153" s="183"/>
      <c r="AA153" s="183"/>
      <c r="AB153" s="203"/>
      <c r="AC153" s="183"/>
      <c r="AD153" s="183"/>
      <c r="AE153" s="183"/>
      <c r="AF153" s="183"/>
      <c r="AG153" s="183"/>
      <c r="AH153" s="183"/>
      <c r="AI153" s="183"/>
      <c r="AJ153" s="183"/>
      <c r="AK153" s="183"/>
      <c r="AL153" s="183"/>
    </row>
    <row r="154" spans="1:38" ht="18.95" customHeight="1">
      <c r="A154" s="183"/>
      <c r="B154" s="183"/>
      <c r="C154" s="183"/>
      <c r="D154" s="183"/>
      <c r="E154" s="183"/>
      <c r="F154" s="183"/>
      <c r="G154" s="129"/>
      <c r="H154" s="183"/>
      <c r="I154" s="183"/>
      <c r="J154" s="183"/>
      <c r="K154" s="183"/>
      <c r="L154" s="183"/>
      <c r="M154" s="183"/>
      <c r="N154" s="183"/>
      <c r="O154" s="183"/>
      <c r="P154" s="183"/>
      <c r="Q154" s="183"/>
      <c r="R154" s="183"/>
      <c r="S154" s="183"/>
      <c r="T154" s="203"/>
      <c r="U154" s="183"/>
      <c r="V154" s="183"/>
      <c r="W154" s="183"/>
      <c r="X154" s="203"/>
      <c r="Y154" s="183"/>
      <c r="Z154" s="183"/>
      <c r="AA154" s="183"/>
      <c r="AB154" s="203"/>
      <c r="AC154" s="183"/>
      <c r="AD154" s="183"/>
      <c r="AE154" s="183"/>
      <c r="AF154" s="183"/>
      <c r="AG154" s="183"/>
      <c r="AH154" s="183"/>
      <c r="AI154" s="183"/>
      <c r="AJ154" s="183"/>
      <c r="AK154" s="183"/>
      <c r="AL154" s="183"/>
    </row>
    <row r="155" spans="1:38" ht="18.95" customHeight="1">
      <c r="A155" s="183"/>
      <c r="B155" s="183"/>
      <c r="C155" s="183"/>
      <c r="D155" s="183"/>
      <c r="E155" s="183"/>
      <c r="F155" s="183"/>
      <c r="G155" s="247"/>
      <c r="H155" s="183"/>
      <c r="I155" s="183"/>
      <c r="J155" s="183"/>
      <c r="K155" s="183"/>
      <c r="L155" s="183"/>
      <c r="M155" s="183"/>
      <c r="N155" s="183"/>
      <c r="O155" s="183"/>
      <c r="P155" s="183"/>
      <c r="Q155" s="183"/>
      <c r="R155" s="183"/>
      <c r="S155" s="183"/>
      <c r="T155" s="203"/>
      <c r="U155" s="183"/>
      <c r="V155" s="183"/>
      <c r="W155" s="183"/>
      <c r="X155" s="203"/>
      <c r="Y155" s="183"/>
      <c r="Z155" s="183"/>
      <c r="AA155" s="183"/>
      <c r="AB155" s="203"/>
      <c r="AC155" s="183"/>
      <c r="AD155" s="183"/>
      <c r="AE155" s="183"/>
      <c r="AF155" s="183"/>
      <c r="AG155" s="183"/>
      <c r="AH155" s="183"/>
      <c r="AI155" s="183"/>
      <c r="AJ155" s="183"/>
      <c r="AK155" s="183"/>
      <c r="AL155" s="183"/>
    </row>
    <row r="156" spans="1:38" ht="18.95" customHeight="1">
      <c r="A156" s="183"/>
      <c r="B156" s="183"/>
      <c r="C156" s="183"/>
      <c r="D156" s="183"/>
      <c r="E156" s="183"/>
      <c r="F156" s="183"/>
      <c r="G156" s="183"/>
      <c r="H156" s="183"/>
      <c r="I156" s="183"/>
      <c r="J156" s="183"/>
      <c r="K156" s="183"/>
      <c r="L156" s="183"/>
      <c r="M156" s="183"/>
      <c r="N156" s="183"/>
      <c r="O156" s="183"/>
      <c r="P156" s="183"/>
      <c r="Q156" s="183"/>
      <c r="R156" s="183"/>
      <c r="S156" s="183"/>
      <c r="T156" s="203"/>
      <c r="U156" s="183"/>
      <c r="V156" s="183"/>
      <c r="W156" s="183"/>
      <c r="X156" s="203"/>
      <c r="Y156" s="183"/>
      <c r="Z156" s="183"/>
      <c r="AA156" s="183"/>
      <c r="AB156" s="203"/>
      <c r="AC156" s="183"/>
      <c r="AD156" s="183"/>
      <c r="AE156" s="183"/>
      <c r="AF156" s="183"/>
      <c r="AG156" s="183"/>
      <c r="AH156" s="183"/>
      <c r="AI156" s="183"/>
      <c r="AJ156" s="183"/>
      <c r="AK156" s="183"/>
      <c r="AL156" s="183"/>
    </row>
    <row r="157" spans="1:38" ht="18.95" customHeight="1">
      <c r="A157" s="183"/>
      <c r="B157" s="183"/>
      <c r="C157" s="183"/>
      <c r="D157" s="183"/>
      <c r="E157" s="183"/>
      <c r="F157" s="183"/>
      <c r="G157" s="183"/>
      <c r="H157" s="183"/>
      <c r="I157" s="183"/>
      <c r="J157" s="183"/>
      <c r="K157" s="183"/>
      <c r="L157" s="183"/>
      <c r="M157" s="183"/>
      <c r="N157" s="183"/>
      <c r="O157" s="183"/>
      <c r="P157" s="183"/>
      <c r="Q157" s="183"/>
      <c r="R157" s="183"/>
      <c r="S157" s="183"/>
      <c r="T157" s="203"/>
      <c r="U157" s="183"/>
      <c r="V157" s="183"/>
      <c r="W157" s="183"/>
      <c r="X157" s="203"/>
      <c r="Y157" s="183"/>
      <c r="Z157" s="183"/>
      <c r="AA157" s="183"/>
      <c r="AB157" s="203"/>
      <c r="AC157" s="183"/>
      <c r="AD157" s="183"/>
      <c r="AE157" s="183"/>
      <c r="AF157" s="183"/>
      <c r="AG157" s="183"/>
      <c r="AH157" s="183"/>
      <c r="AI157" s="183"/>
      <c r="AJ157" s="183"/>
      <c r="AK157" s="183"/>
      <c r="AL157" s="183"/>
    </row>
    <row r="158" spans="1:38" ht="18.95" customHeight="1">
      <c r="A158" s="183"/>
      <c r="B158" s="183"/>
      <c r="C158" s="183"/>
      <c r="D158" s="183"/>
      <c r="E158" s="183"/>
      <c r="F158" s="183"/>
      <c r="G158" s="183"/>
      <c r="H158" s="183"/>
      <c r="I158" s="183"/>
      <c r="J158" s="183"/>
      <c r="K158" s="183"/>
      <c r="L158" s="183"/>
      <c r="M158" s="183"/>
      <c r="N158" s="183"/>
      <c r="O158" s="183"/>
      <c r="P158" s="183"/>
      <c r="Q158" s="183"/>
      <c r="R158" s="183"/>
      <c r="S158" s="183"/>
      <c r="T158" s="203"/>
      <c r="U158" s="183"/>
      <c r="V158" s="183"/>
      <c r="W158" s="183"/>
      <c r="X158" s="203"/>
      <c r="Y158" s="183"/>
      <c r="Z158" s="183"/>
      <c r="AA158" s="183"/>
      <c r="AB158" s="203"/>
      <c r="AC158" s="183"/>
      <c r="AD158" s="183"/>
      <c r="AE158" s="183"/>
      <c r="AF158" s="183"/>
      <c r="AG158" s="183"/>
      <c r="AH158" s="183"/>
      <c r="AI158" s="183"/>
      <c r="AJ158" s="183"/>
      <c r="AK158" s="183"/>
      <c r="AL158" s="183"/>
    </row>
    <row r="159" spans="1:38" ht="18.95" customHeight="1">
      <c r="A159" s="183"/>
      <c r="B159" s="183"/>
      <c r="C159" s="183"/>
      <c r="D159" s="183"/>
      <c r="E159" s="183"/>
      <c r="F159" s="183"/>
      <c r="G159" s="183"/>
      <c r="H159" s="183"/>
      <c r="I159" s="183"/>
      <c r="J159" s="183"/>
      <c r="K159" s="183"/>
      <c r="L159" s="183"/>
      <c r="M159" s="183"/>
      <c r="N159" s="183"/>
      <c r="O159" s="247"/>
      <c r="P159" s="183"/>
      <c r="Q159" s="183"/>
      <c r="R159" s="183"/>
      <c r="S159" s="183"/>
      <c r="T159" s="203"/>
      <c r="U159" s="183"/>
      <c r="V159" s="183"/>
      <c r="W159" s="183"/>
      <c r="X159" s="203"/>
      <c r="Y159" s="183"/>
      <c r="Z159" s="183"/>
      <c r="AA159" s="183"/>
      <c r="AB159" s="203"/>
      <c r="AC159" s="183"/>
      <c r="AD159" s="183"/>
      <c r="AE159" s="183"/>
      <c r="AF159" s="183"/>
      <c r="AG159" s="183"/>
      <c r="AH159" s="183"/>
      <c r="AI159" s="183"/>
      <c r="AJ159" s="183"/>
      <c r="AK159" s="183"/>
      <c r="AL159" s="183"/>
    </row>
    <row r="160" spans="1:38" ht="18.95" customHeight="1">
      <c r="A160" s="183"/>
      <c r="B160" s="183"/>
      <c r="C160" s="183"/>
      <c r="D160" s="183"/>
      <c r="E160" s="183"/>
      <c r="F160" s="183"/>
      <c r="G160" s="183"/>
      <c r="H160" s="183"/>
      <c r="I160" s="183"/>
      <c r="J160" s="183"/>
      <c r="K160" s="183"/>
      <c r="L160" s="183"/>
      <c r="M160" s="183"/>
      <c r="N160" s="183"/>
      <c r="O160" s="183"/>
      <c r="P160" s="183"/>
      <c r="Q160" s="183"/>
      <c r="R160" s="183"/>
      <c r="S160" s="183"/>
      <c r="T160" s="203"/>
      <c r="U160" s="183"/>
      <c r="V160" s="183"/>
      <c r="W160" s="183"/>
      <c r="X160" s="203"/>
      <c r="Y160" s="183"/>
      <c r="Z160" s="183"/>
      <c r="AA160" s="183"/>
      <c r="AB160" s="203"/>
      <c r="AC160" s="183"/>
      <c r="AD160" s="183"/>
      <c r="AE160" s="183"/>
      <c r="AF160" s="183"/>
      <c r="AG160" s="183"/>
      <c r="AH160" s="183"/>
      <c r="AI160" s="183"/>
      <c r="AJ160" s="183"/>
      <c r="AK160" s="183"/>
      <c r="AL160" s="183"/>
    </row>
    <row r="161" spans="1:38" ht="18.95" customHeight="1">
      <c r="A161" s="183"/>
      <c r="B161" s="183"/>
      <c r="C161" s="183"/>
      <c r="D161" s="183"/>
      <c r="E161" s="183"/>
      <c r="F161" s="183"/>
      <c r="G161" s="183"/>
      <c r="H161" s="183"/>
      <c r="I161" s="183"/>
      <c r="J161" s="183"/>
      <c r="K161" s="183"/>
      <c r="L161" s="183"/>
      <c r="M161" s="183"/>
      <c r="N161" s="183"/>
      <c r="O161" s="183"/>
      <c r="P161" s="183"/>
      <c r="Q161" s="183"/>
      <c r="R161" s="183"/>
      <c r="S161" s="183"/>
      <c r="T161" s="203"/>
      <c r="U161" s="183"/>
      <c r="V161" s="183"/>
      <c r="W161" s="183"/>
      <c r="X161" s="203"/>
      <c r="Y161" s="183"/>
      <c r="Z161" s="183"/>
      <c r="AA161" s="183"/>
      <c r="AB161" s="203"/>
      <c r="AC161" s="183"/>
      <c r="AD161" s="183"/>
      <c r="AE161" s="183"/>
      <c r="AF161" s="183"/>
      <c r="AG161" s="183"/>
      <c r="AH161" s="183"/>
      <c r="AI161" s="183"/>
      <c r="AJ161" s="183"/>
      <c r="AK161" s="183"/>
      <c r="AL161" s="183"/>
    </row>
    <row r="162" spans="1:38" ht="18.95" customHeight="1">
      <c r="A162" s="183"/>
      <c r="B162" s="183"/>
      <c r="C162" s="183"/>
      <c r="D162" s="183"/>
      <c r="E162" s="183"/>
      <c r="F162" s="183"/>
      <c r="G162" s="183"/>
      <c r="H162" s="183"/>
      <c r="I162" s="183"/>
      <c r="J162" s="183"/>
      <c r="K162" s="183"/>
      <c r="L162" s="183"/>
      <c r="M162" s="183"/>
      <c r="N162" s="183"/>
      <c r="O162" s="183"/>
      <c r="P162" s="183"/>
      <c r="Q162" s="183"/>
      <c r="R162" s="183"/>
      <c r="S162" s="183"/>
      <c r="T162" s="203"/>
      <c r="U162" s="183"/>
      <c r="V162" s="183"/>
      <c r="W162" s="183"/>
      <c r="X162" s="203"/>
      <c r="Y162" s="183"/>
      <c r="Z162" s="183"/>
      <c r="AA162" s="183"/>
      <c r="AB162" s="203"/>
      <c r="AC162" s="183"/>
      <c r="AD162" s="183"/>
      <c r="AE162" s="183"/>
      <c r="AF162" s="183"/>
      <c r="AG162" s="183"/>
      <c r="AH162" s="183"/>
      <c r="AI162" s="183"/>
      <c r="AJ162" s="183"/>
      <c r="AK162" s="183"/>
      <c r="AL162" s="183"/>
    </row>
    <row r="163" spans="1:38" ht="18.95" customHeight="1">
      <c r="A163" s="183"/>
      <c r="B163" s="183"/>
      <c r="C163" s="183"/>
      <c r="D163" s="183"/>
      <c r="E163" s="183"/>
      <c r="F163" s="183"/>
      <c r="G163" s="183"/>
      <c r="H163" s="183"/>
      <c r="I163" s="183"/>
      <c r="J163" s="183"/>
      <c r="K163" s="183"/>
      <c r="L163" s="183"/>
      <c r="M163" s="183"/>
      <c r="N163" s="183"/>
      <c r="O163" s="183"/>
      <c r="P163" s="183"/>
      <c r="Q163" s="183"/>
      <c r="R163" s="183"/>
      <c r="S163" s="183"/>
      <c r="T163" s="203"/>
      <c r="U163" s="183"/>
      <c r="V163" s="183"/>
      <c r="W163" s="183"/>
      <c r="X163" s="203"/>
      <c r="Y163" s="183"/>
      <c r="Z163" s="183"/>
      <c r="AA163" s="183"/>
      <c r="AB163" s="203"/>
      <c r="AC163" s="183"/>
      <c r="AD163" s="183"/>
      <c r="AE163" s="183"/>
      <c r="AF163" s="183"/>
      <c r="AG163" s="183"/>
      <c r="AH163" s="183"/>
      <c r="AI163" s="183"/>
      <c r="AJ163" s="183"/>
      <c r="AK163" s="183"/>
      <c r="AL163" s="183"/>
    </row>
    <row r="164" spans="1:38">
      <c r="A164" s="183"/>
      <c r="B164" s="183"/>
      <c r="C164" s="183"/>
      <c r="D164" s="183"/>
      <c r="E164" s="183"/>
      <c r="F164" s="183"/>
      <c r="G164" s="183"/>
      <c r="H164" s="183"/>
      <c r="I164" s="183"/>
      <c r="J164" s="183"/>
      <c r="K164" s="183"/>
      <c r="L164" s="183"/>
      <c r="M164" s="183"/>
      <c r="N164" s="183"/>
      <c r="O164" s="183"/>
      <c r="P164" s="183"/>
      <c r="Q164" s="183"/>
      <c r="R164" s="183"/>
      <c r="S164" s="183"/>
      <c r="T164" s="203"/>
      <c r="U164" s="183"/>
      <c r="V164" s="183"/>
      <c r="W164" s="183"/>
      <c r="X164" s="203"/>
      <c r="Y164" s="183"/>
      <c r="Z164" s="183"/>
      <c r="AA164" s="183"/>
      <c r="AB164" s="203"/>
      <c r="AC164" s="183"/>
      <c r="AD164" s="183"/>
      <c r="AE164" s="183"/>
      <c r="AF164" s="183"/>
      <c r="AG164" s="183"/>
      <c r="AH164" s="183"/>
      <c r="AI164" s="183"/>
      <c r="AJ164" s="183"/>
      <c r="AK164" s="183"/>
      <c r="AL164" s="183"/>
    </row>
    <row r="165" spans="1:38" ht="30" customHeight="1">
      <c r="A165" s="498" t="s">
        <v>87</v>
      </c>
      <c r="B165" s="498"/>
      <c r="C165" s="498"/>
      <c r="D165" s="498"/>
      <c r="E165" s="183"/>
      <c r="F165" s="183"/>
      <c r="G165" s="183"/>
      <c r="H165" s="183"/>
      <c r="I165" s="183"/>
      <c r="J165" s="183"/>
      <c r="K165" s="183"/>
      <c r="L165" s="183"/>
      <c r="M165" s="183"/>
      <c r="N165" s="183"/>
      <c r="O165" s="183"/>
      <c r="P165" s="183"/>
      <c r="Q165" s="183"/>
      <c r="R165" s="183"/>
      <c r="S165" s="183"/>
      <c r="T165" s="203"/>
      <c r="U165" s="183"/>
      <c r="V165" s="183"/>
      <c r="W165" s="183"/>
      <c r="X165" s="203"/>
      <c r="Y165" s="183"/>
      <c r="Z165" s="183"/>
      <c r="AA165" s="183"/>
      <c r="AB165" s="203"/>
      <c r="AC165" s="183"/>
      <c r="AD165" s="183"/>
      <c r="AE165" s="183"/>
      <c r="AF165" s="183"/>
      <c r="AG165" s="183"/>
      <c r="AH165" s="183"/>
      <c r="AI165" s="183"/>
      <c r="AJ165" s="183"/>
      <c r="AK165" s="183"/>
      <c r="AL165" s="183"/>
    </row>
    <row r="166" spans="1:38" ht="12" customHeight="1">
      <c r="A166" s="180"/>
      <c r="B166" s="180"/>
      <c r="C166" s="180"/>
      <c r="D166" s="180"/>
      <c r="E166" s="183"/>
      <c r="F166" s="183"/>
      <c r="G166" s="183"/>
      <c r="H166" s="183"/>
      <c r="I166" s="183"/>
      <c r="J166" s="183"/>
      <c r="K166" s="183"/>
      <c r="L166" s="183"/>
      <c r="M166" s="183"/>
      <c r="N166" s="183"/>
      <c r="O166" s="183"/>
      <c r="P166" s="183"/>
      <c r="Q166" s="183"/>
      <c r="R166" s="183"/>
      <c r="S166" s="183"/>
      <c r="T166" s="203"/>
      <c r="U166" s="183"/>
      <c r="V166" s="183"/>
      <c r="W166" s="183"/>
      <c r="X166" s="203"/>
      <c r="Y166" s="183"/>
      <c r="Z166" s="183"/>
      <c r="AA166" s="183"/>
      <c r="AB166" s="203"/>
      <c r="AC166" s="183"/>
      <c r="AD166" s="183"/>
      <c r="AE166" s="183"/>
      <c r="AF166" s="183"/>
      <c r="AG166" s="183"/>
      <c r="AH166" s="183"/>
      <c r="AI166" s="183"/>
      <c r="AJ166" s="183"/>
      <c r="AK166" s="183"/>
      <c r="AL166" s="183"/>
    </row>
    <row r="167" spans="1:38" ht="12" customHeight="1">
      <c r="A167" s="181" t="s">
        <v>23</v>
      </c>
      <c r="B167" s="180"/>
      <c r="C167" s="180"/>
      <c r="D167" s="180"/>
      <c r="E167" s="183"/>
      <c r="F167" s="183"/>
      <c r="G167" s="183"/>
      <c r="H167" s="183"/>
      <c r="I167" s="183"/>
      <c r="J167" s="183"/>
      <c r="K167" s="183"/>
      <c r="L167" s="183"/>
      <c r="M167" s="183"/>
      <c r="N167" s="183"/>
      <c r="O167" s="183"/>
      <c r="P167" s="183"/>
      <c r="Q167" s="183"/>
      <c r="R167" s="183"/>
      <c r="S167" s="183"/>
      <c r="T167" s="203"/>
      <c r="U167" s="183"/>
      <c r="V167" s="183"/>
      <c r="W167" s="183"/>
      <c r="X167" s="203"/>
      <c r="Y167" s="183"/>
      <c r="Z167" s="183"/>
      <c r="AA167" s="183"/>
      <c r="AB167" s="203"/>
      <c r="AC167" s="183"/>
      <c r="AD167" s="183"/>
      <c r="AE167" s="183"/>
      <c r="AF167" s="183"/>
      <c r="AG167" s="183"/>
      <c r="AH167" s="183"/>
      <c r="AI167" s="183"/>
      <c r="AJ167" s="183"/>
      <c r="AK167" s="183"/>
      <c r="AL167" s="183"/>
    </row>
    <row r="168" spans="1:38" ht="12" customHeight="1">
      <c r="A168" s="180"/>
      <c r="B168" s="180"/>
      <c r="C168" s="180"/>
      <c r="D168" s="180"/>
      <c r="E168" s="183"/>
      <c r="F168" s="183"/>
      <c r="G168" s="183"/>
      <c r="H168" s="183"/>
      <c r="I168" s="183"/>
      <c r="J168" s="183"/>
      <c r="K168" s="183"/>
      <c r="L168" s="183"/>
      <c r="M168" s="183"/>
      <c r="N168" s="183"/>
      <c r="O168" s="183"/>
      <c r="P168" s="183"/>
      <c r="Q168" s="183"/>
      <c r="R168" s="183"/>
      <c r="S168" s="183"/>
      <c r="T168" s="203"/>
      <c r="U168" s="183"/>
      <c r="V168" s="183"/>
      <c r="W168" s="183"/>
      <c r="X168" s="203"/>
      <c r="Y168" s="183"/>
      <c r="Z168" s="183"/>
      <c r="AA168" s="183"/>
      <c r="AB168" s="203"/>
      <c r="AC168" s="183"/>
      <c r="AD168" s="183"/>
      <c r="AE168" s="183"/>
      <c r="AF168" s="183"/>
      <c r="AG168" s="183"/>
      <c r="AH168" s="183"/>
      <c r="AI168" s="183"/>
      <c r="AJ168" s="183"/>
      <c r="AK168" s="183"/>
      <c r="AL168" s="183"/>
    </row>
    <row r="169" spans="1:38" s="248" customFormat="1">
      <c r="A169" s="183" t="s">
        <v>113</v>
      </c>
      <c r="B169" s="183"/>
      <c r="C169" s="183"/>
      <c r="D169" s="183"/>
      <c r="E169" s="183"/>
      <c r="F169" s="183"/>
      <c r="G169" s="183"/>
      <c r="H169" s="183"/>
      <c r="I169" s="183"/>
      <c r="J169" s="183"/>
      <c r="K169" s="183"/>
      <c r="L169" s="183"/>
      <c r="M169" s="183"/>
      <c r="N169" s="183"/>
      <c r="O169" s="183"/>
      <c r="P169" s="183"/>
      <c r="Q169" s="183"/>
      <c r="R169" s="183"/>
      <c r="S169" s="183"/>
      <c r="T169" s="203"/>
      <c r="U169" s="183"/>
      <c r="V169" s="183"/>
      <c r="W169" s="183"/>
      <c r="X169" s="203"/>
      <c r="Y169" s="183"/>
      <c r="Z169" s="183"/>
      <c r="AA169" s="183"/>
      <c r="AB169" s="203"/>
      <c r="AC169" s="183"/>
      <c r="AD169" s="183"/>
      <c r="AE169" s="183"/>
      <c r="AF169" s="183"/>
      <c r="AG169" s="183"/>
      <c r="AH169" s="183"/>
      <c r="AI169" s="183"/>
      <c r="AJ169" s="183"/>
      <c r="AK169" s="183"/>
      <c r="AL169" s="183"/>
    </row>
    <row r="170" spans="1:38" ht="25.5">
      <c r="A170" s="194" t="s">
        <v>310</v>
      </c>
      <c r="B170" s="204" t="s">
        <v>101</v>
      </c>
      <c r="C170" s="195" t="s">
        <v>323</v>
      </c>
      <c r="D170" s="204" t="s">
        <v>218</v>
      </c>
      <c r="E170" s="204" t="s">
        <v>184</v>
      </c>
      <c r="F170" s="204" t="s">
        <v>202</v>
      </c>
      <c r="G170" s="204" t="s">
        <v>219</v>
      </c>
      <c r="H170" s="204" t="s">
        <v>306</v>
      </c>
      <c r="I170" s="204" t="s">
        <v>149</v>
      </c>
      <c r="J170" s="204" t="s">
        <v>155</v>
      </c>
      <c r="K170" s="204" t="s">
        <v>220</v>
      </c>
      <c r="L170" s="204" t="s">
        <v>156</v>
      </c>
      <c r="M170" s="204" t="s">
        <v>170</v>
      </c>
      <c r="N170" s="204" t="s">
        <v>255</v>
      </c>
      <c r="O170" s="236"/>
      <c r="P170" s="236"/>
      <c r="Q170" s="249"/>
      <c r="R170" s="236"/>
      <c r="S170" s="236"/>
      <c r="T170" s="249"/>
      <c r="U170" s="236"/>
      <c r="V170" s="236"/>
      <c r="W170" s="236"/>
      <c r="X170" s="249"/>
      <c r="Y170" s="236"/>
      <c r="Z170" s="236"/>
      <c r="AA170" s="236"/>
      <c r="AB170" s="236"/>
      <c r="AC170" s="177"/>
      <c r="AD170" s="177"/>
      <c r="AE170" s="177"/>
      <c r="AF170" s="177"/>
      <c r="AG170" s="177"/>
      <c r="AH170" s="177"/>
      <c r="AI170" s="177"/>
      <c r="AJ170" s="177"/>
      <c r="AK170" s="177"/>
      <c r="AL170" s="177"/>
    </row>
    <row r="171" spans="1:38" ht="25.5">
      <c r="A171" s="194" t="s">
        <v>197</v>
      </c>
      <c r="B171" s="216">
        <f>B185</f>
        <v>41.982197265625004</v>
      </c>
      <c r="C171" s="216">
        <f>C185</f>
        <v>9.2010732421875066</v>
      </c>
      <c r="D171" s="216">
        <f t="shared" ref="D171:M171" si="33">D185</f>
        <v>487.319765625</v>
      </c>
      <c r="E171" s="216">
        <f t="shared" si="33"/>
        <v>8.6275976562499981</v>
      </c>
      <c r="F171" s="216">
        <f t="shared" si="33"/>
        <v>187.917369140625</v>
      </c>
      <c r="G171" s="216">
        <f t="shared" si="33"/>
        <v>538.93535156249982</v>
      </c>
      <c r="H171" s="216">
        <f t="shared" si="33"/>
        <v>866.74800292968735</v>
      </c>
      <c r="I171" s="216">
        <f t="shared" si="33"/>
        <v>119.99649023437499</v>
      </c>
      <c r="J171" s="216">
        <f t="shared" si="33"/>
        <v>2.8590478515624995</v>
      </c>
      <c r="K171" s="216">
        <f t="shared" si="33"/>
        <v>91.352522460937493</v>
      </c>
      <c r="L171" s="216">
        <f t="shared" si="33"/>
        <v>0.31630371093749998</v>
      </c>
      <c r="M171" s="216">
        <f t="shared" si="33"/>
        <v>73.955380859374998</v>
      </c>
      <c r="N171" s="225">
        <f>SUM(B171:M171)</f>
        <v>2429.2111025390623</v>
      </c>
      <c r="O171" s="250"/>
      <c r="P171" s="183"/>
      <c r="Q171" s="183"/>
      <c r="R171" s="183"/>
      <c r="S171" s="183"/>
      <c r="T171" s="203"/>
      <c r="U171" s="183"/>
      <c r="V171" s="183"/>
      <c r="W171" s="183"/>
      <c r="X171" s="203"/>
      <c r="Y171" s="183"/>
      <c r="Z171" s="183"/>
      <c r="AA171" s="183"/>
      <c r="AB171" s="203"/>
      <c r="AC171" s="177"/>
      <c r="AD171" s="177"/>
      <c r="AE171" s="177"/>
      <c r="AF171" s="177"/>
      <c r="AG171" s="177"/>
      <c r="AH171" s="177"/>
      <c r="AI171" s="177"/>
      <c r="AJ171" s="177"/>
      <c r="AK171" s="177"/>
      <c r="AL171" s="177"/>
    </row>
    <row r="172" spans="1:38">
      <c r="A172" s="183"/>
      <c r="B172" s="183"/>
      <c r="C172" s="183"/>
      <c r="D172" s="183"/>
      <c r="E172" s="183"/>
      <c r="F172" s="183"/>
      <c r="G172" s="183"/>
      <c r="H172" s="183"/>
      <c r="I172" s="183"/>
      <c r="J172" s="183"/>
      <c r="K172" s="183"/>
      <c r="L172" s="183"/>
      <c r="M172" s="183"/>
      <c r="N172" s="183"/>
      <c r="O172" s="183"/>
      <c r="P172" s="183"/>
      <c r="Q172" s="183"/>
      <c r="R172" s="183"/>
      <c r="S172" s="183"/>
      <c r="T172" s="203"/>
      <c r="U172" s="183"/>
      <c r="V172" s="183"/>
      <c r="W172" s="183"/>
      <c r="X172" s="203"/>
      <c r="Y172" s="183"/>
      <c r="Z172" s="183"/>
      <c r="AA172" s="183"/>
      <c r="AB172" s="203"/>
      <c r="AC172" s="177"/>
      <c r="AD172" s="177"/>
      <c r="AE172" s="177"/>
      <c r="AF172" s="177"/>
      <c r="AG172" s="177"/>
      <c r="AH172" s="177"/>
      <c r="AI172" s="177"/>
      <c r="AJ172" s="177"/>
      <c r="AK172" s="177"/>
      <c r="AL172" s="177"/>
    </row>
    <row r="173" spans="1:38">
      <c r="A173" s="183"/>
      <c r="B173" s="183"/>
      <c r="C173" s="183"/>
      <c r="D173" s="183"/>
      <c r="E173" s="183"/>
      <c r="F173" s="183"/>
      <c r="G173" s="183"/>
      <c r="H173" s="183"/>
      <c r="I173" s="183"/>
      <c r="J173" s="183"/>
      <c r="K173" s="183"/>
      <c r="L173" s="183"/>
      <c r="M173" s="183"/>
      <c r="N173" s="183"/>
      <c r="O173" s="183"/>
      <c r="P173" s="183"/>
      <c r="Q173" s="183"/>
      <c r="R173" s="183"/>
      <c r="S173" s="183"/>
      <c r="T173" s="203"/>
      <c r="U173" s="183"/>
      <c r="V173" s="183"/>
      <c r="W173" s="183"/>
      <c r="X173" s="203"/>
      <c r="Y173" s="183"/>
      <c r="Z173" s="183"/>
      <c r="AA173" s="183"/>
      <c r="AB173" s="203"/>
      <c r="AC173" s="177"/>
      <c r="AD173" s="177"/>
      <c r="AE173" s="177"/>
      <c r="AF173" s="177"/>
      <c r="AG173" s="177"/>
      <c r="AH173" s="177"/>
      <c r="AI173" s="177"/>
      <c r="AJ173" s="177"/>
      <c r="AK173" s="177"/>
      <c r="AL173" s="177"/>
    </row>
    <row r="174" spans="1:38">
      <c r="A174" s="183"/>
      <c r="B174" s="183"/>
      <c r="C174" s="183"/>
      <c r="D174" s="183"/>
      <c r="E174" s="183"/>
      <c r="F174" s="183"/>
      <c r="G174" s="183"/>
      <c r="H174" s="183"/>
      <c r="I174" s="183"/>
      <c r="J174" s="183"/>
      <c r="K174" s="183"/>
      <c r="L174" s="183"/>
      <c r="M174" s="183"/>
      <c r="N174" s="183"/>
      <c r="O174" s="183"/>
      <c r="P174" s="183"/>
      <c r="Q174" s="183"/>
      <c r="R174" s="183"/>
      <c r="S174" s="183"/>
      <c r="T174" s="203"/>
      <c r="U174" s="183"/>
      <c r="V174" s="183"/>
      <c r="W174" s="183"/>
      <c r="X174" s="203"/>
      <c r="Y174" s="183"/>
      <c r="Z174" s="183"/>
      <c r="AA174" s="183"/>
      <c r="AB174" s="203"/>
      <c r="AC174" s="177"/>
      <c r="AD174" s="177"/>
      <c r="AE174" s="177"/>
      <c r="AF174" s="177"/>
      <c r="AG174" s="177"/>
      <c r="AH174" s="177"/>
      <c r="AI174" s="177"/>
      <c r="AJ174" s="177"/>
      <c r="AK174" s="177"/>
      <c r="AL174" s="177"/>
    </row>
    <row r="175" spans="1:38">
      <c r="A175" s="183"/>
      <c r="B175" s="183"/>
      <c r="C175" s="183"/>
      <c r="D175" s="183"/>
      <c r="E175" s="183"/>
      <c r="F175" s="183"/>
      <c r="G175" s="183"/>
      <c r="H175" s="183"/>
      <c r="I175" s="183"/>
      <c r="J175" s="183"/>
      <c r="K175" s="183"/>
      <c r="L175" s="183"/>
      <c r="M175" s="183"/>
      <c r="N175" s="183"/>
      <c r="O175" s="183"/>
      <c r="P175" s="183"/>
      <c r="Q175" s="183"/>
      <c r="R175" s="183"/>
      <c r="S175" s="183"/>
      <c r="T175" s="203"/>
      <c r="U175" s="183"/>
      <c r="V175" s="183"/>
      <c r="W175" s="183"/>
      <c r="X175" s="203"/>
      <c r="Y175" s="183"/>
      <c r="Z175" s="183"/>
      <c r="AA175" s="183"/>
      <c r="AB175" s="203"/>
      <c r="AC175" s="177"/>
      <c r="AD175" s="177"/>
      <c r="AE175" s="177"/>
      <c r="AF175" s="177"/>
      <c r="AG175" s="177"/>
      <c r="AH175" s="177"/>
      <c r="AI175" s="177"/>
      <c r="AJ175" s="177"/>
      <c r="AK175" s="177"/>
      <c r="AL175" s="177"/>
    </row>
    <row r="176" spans="1:38">
      <c r="A176" s="183" t="s">
        <v>112</v>
      </c>
      <c r="B176" s="183"/>
      <c r="C176" s="183"/>
      <c r="D176" s="183"/>
      <c r="E176" s="183"/>
      <c r="F176" s="247"/>
      <c r="G176" s="247"/>
      <c r="H176" s="247"/>
      <c r="I176" s="247"/>
      <c r="J176" s="247"/>
      <c r="K176" s="247"/>
      <c r="L176" s="247"/>
      <c r="M176" s="183"/>
      <c r="N176" s="183"/>
      <c r="O176" s="183"/>
      <c r="P176" s="183"/>
      <c r="Q176" s="183"/>
      <c r="R176" s="183"/>
      <c r="S176" s="183"/>
      <c r="T176" s="203"/>
      <c r="U176" s="183"/>
      <c r="V176" s="183"/>
      <c r="W176" s="183"/>
      <c r="X176" s="203"/>
      <c r="Y176" s="183"/>
      <c r="Z176" s="183"/>
      <c r="AA176" s="183"/>
      <c r="AB176" s="203"/>
      <c r="AC176" s="177"/>
      <c r="AD176" s="177"/>
      <c r="AE176" s="177"/>
      <c r="AF176" s="177"/>
      <c r="AG176" s="177"/>
      <c r="AH176" s="177"/>
      <c r="AI176" s="177"/>
      <c r="AJ176" s="177"/>
      <c r="AK176" s="177"/>
      <c r="AL176" s="177"/>
    </row>
    <row r="177" spans="1:38" s="178" customFormat="1" ht="27.95" customHeight="1">
      <c r="A177" s="251" t="s">
        <v>310</v>
      </c>
      <c r="B177" s="252" t="s">
        <v>101</v>
      </c>
      <c r="C177" s="195" t="s">
        <v>323</v>
      </c>
      <c r="D177" s="252" t="s">
        <v>218</v>
      </c>
      <c r="E177" s="252" t="s">
        <v>184</v>
      </c>
      <c r="F177" s="252" t="s">
        <v>202</v>
      </c>
      <c r="G177" s="252" t="s">
        <v>219</v>
      </c>
      <c r="H177" s="252" t="s">
        <v>523</v>
      </c>
      <c r="I177" s="252" t="s">
        <v>149</v>
      </c>
      <c r="J177" s="252" t="s">
        <v>155</v>
      </c>
      <c r="K177" s="252" t="s">
        <v>220</v>
      </c>
      <c r="L177" s="252" t="s">
        <v>156</v>
      </c>
      <c r="M177" s="252" t="s">
        <v>382</v>
      </c>
      <c r="N177" s="204" t="s">
        <v>255</v>
      </c>
      <c r="O177" s="236"/>
      <c r="P177" s="249"/>
      <c r="Q177" s="236"/>
      <c r="R177" s="236"/>
      <c r="S177" s="236"/>
      <c r="T177" s="249"/>
      <c r="U177" s="236"/>
      <c r="V177" s="236"/>
      <c r="W177" s="236"/>
      <c r="X177" s="249"/>
      <c r="Y177" s="236"/>
      <c r="Z177" s="236"/>
      <c r="AA177" s="236"/>
      <c r="AB177" s="236"/>
      <c r="AC177" s="177"/>
      <c r="AD177" s="177"/>
      <c r="AE177" s="177"/>
      <c r="AF177" s="177"/>
      <c r="AG177" s="177"/>
      <c r="AH177" s="177"/>
      <c r="AI177" s="177"/>
      <c r="AJ177" s="177"/>
      <c r="AK177" s="177"/>
      <c r="AL177" s="177"/>
    </row>
    <row r="178" spans="1:38" s="255" customFormat="1">
      <c r="A178" s="253" t="s">
        <v>176</v>
      </c>
      <c r="B178" s="254">
        <f>B190/1024</f>
        <v>0.23193749999999988</v>
      </c>
      <c r="C178" s="254">
        <f>C190/1024</f>
        <v>6.7718017578125052</v>
      </c>
      <c r="D178" s="254">
        <f>D190/1024</f>
        <v>85.388243164062501</v>
      </c>
      <c r="E178" s="254">
        <f>E190/1024</f>
        <v>2.536991210937499</v>
      </c>
      <c r="F178" s="254">
        <f>(F190+G190)/1024</f>
        <v>43.66423925781249</v>
      </c>
      <c r="G178" s="254">
        <f>(H190+I190)/1024</f>
        <v>283.48531738281247</v>
      </c>
      <c r="H178" s="254">
        <f t="shared" ref="H178:H184" si="34">(J190+0)/1024</f>
        <v>362.01418847656237</v>
      </c>
      <c r="I178" s="254">
        <f>(K190+L190)/1024</f>
        <v>56.815278320312494</v>
      </c>
      <c r="J178" s="254">
        <f>M190/1024</f>
        <v>1.0516220703124999</v>
      </c>
      <c r="K178" s="254">
        <f>N190/1024</f>
        <v>44.480060546874974</v>
      </c>
      <c r="L178" s="254">
        <f>O190/1024</f>
        <v>0.13351660156249998</v>
      </c>
      <c r="M178" s="254">
        <f>P190/1024</f>
        <v>0</v>
      </c>
      <c r="N178" s="216">
        <f t="shared" ref="N178:N184" si="35">SUM(B178:M178)</f>
        <v>886.57319628906237</v>
      </c>
      <c r="O178" s="192"/>
      <c r="P178" s="183"/>
      <c r="Q178" s="183"/>
      <c r="R178" s="183"/>
      <c r="S178" s="183"/>
      <c r="T178" s="203"/>
      <c r="U178" s="183"/>
      <c r="V178" s="183"/>
      <c r="W178" s="183"/>
      <c r="X178" s="203"/>
      <c r="Y178" s="183"/>
      <c r="Z178" s="183"/>
      <c r="AA178" s="183"/>
      <c r="AB178" s="203"/>
      <c r="AC178" s="177"/>
      <c r="AD178" s="177"/>
      <c r="AE178" s="177"/>
      <c r="AF178" s="177"/>
      <c r="AG178" s="177"/>
      <c r="AH178" s="177"/>
      <c r="AI178" s="177"/>
      <c r="AJ178" s="177"/>
      <c r="AK178" s="177"/>
      <c r="AL178" s="177"/>
    </row>
    <row r="179" spans="1:38" s="255" customFormat="1">
      <c r="A179" s="253" t="s">
        <v>294</v>
      </c>
      <c r="B179" s="254">
        <f t="shared" ref="B179:E184" si="36">B191/1024</f>
        <v>20.720870117187498</v>
      </c>
      <c r="C179" s="254">
        <f t="shared" si="36"/>
        <v>1.493125</v>
      </c>
      <c r="D179" s="254">
        <f t="shared" si="36"/>
        <v>98.535928710937497</v>
      </c>
      <c r="E179" s="254">
        <f t="shared" si="36"/>
        <v>1.503708984375</v>
      </c>
      <c r="F179" s="254">
        <f t="shared" ref="F179:F184" si="37">(F191+G191)/1024</f>
        <v>47.626012695312497</v>
      </c>
      <c r="G179" s="254">
        <f t="shared" ref="G179:G184" si="38">(H191+I191)/1024</f>
        <v>60.704967773437502</v>
      </c>
      <c r="H179" s="254">
        <f t="shared" si="34"/>
        <v>271.14390136718748</v>
      </c>
      <c r="I179" s="254">
        <f t="shared" ref="I179:I184" si="39">(K191+L191)/1024</f>
        <v>26.290035156249999</v>
      </c>
      <c r="J179" s="254">
        <f t="shared" ref="J179:M184" si="40">M191/1024</f>
        <v>0.37624999999999997</v>
      </c>
      <c r="K179" s="254">
        <f t="shared" si="40"/>
        <v>23.868122070312499</v>
      </c>
      <c r="L179" s="254">
        <f t="shared" si="40"/>
        <v>7.111328125E-3</v>
      </c>
      <c r="M179" s="254">
        <f t="shared" si="40"/>
        <v>0</v>
      </c>
      <c r="N179" s="216">
        <f t="shared" si="35"/>
        <v>552.27003320312508</v>
      </c>
      <c r="O179" s="183"/>
      <c r="P179" s="183"/>
      <c r="Q179" s="183"/>
      <c r="R179" s="183"/>
      <c r="S179" s="183"/>
      <c r="T179" s="203"/>
      <c r="U179" s="183"/>
      <c r="V179" s="183"/>
      <c r="W179" s="183"/>
      <c r="X179" s="203"/>
      <c r="Y179" s="183"/>
      <c r="Z179" s="183"/>
      <c r="AA179" s="183"/>
      <c r="AB179" s="203"/>
      <c r="AC179" s="177"/>
      <c r="AD179" s="177"/>
      <c r="AE179" s="177"/>
      <c r="AF179" s="177"/>
      <c r="AG179" s="177"/>
      <c r="AH179" s="177"/>
      <c r="AI179" s="177"/>
      <c r="AJ179" s="177"/>
      <c r="AK179" s="177"/>
      <c r="AL179" s="177"/>
    </row>
    <row r="180" spans="1:38" s="255" customFormat="1">
      <c r="A180" s="253" t="s">
        <v>295</v>
      </c>
      <c r="B180" s="254">
        <f t="shared" si="36"/>
        <v>7.88213671875</v>
      </c>
      <c r="C180" s="254">
        <f t="shared" si="36"/>
        <v>0.42077832031250001</v>
      </c>
      <c r="D180" s="254">
        <f t="shared" si="36"/>
        <v>237.75036230468751</v>
      </c>
      <c r="E180" s="254">
        <f t="shared" si="36"/>
        <v>2.6956044921875</v>
      </c>
      <c r="F180" s="254">
        <f t="shared" si="37"/>
        <v>26.923857421874999</v>
      </c>
      <c r="G180" s="254">
        <f t="shared" si="38"/>
        <v>94.550984374999999</v>
      </c>
      <c r="H180" s="254">
        <f t="shared" si="34"/>
        <v>139.81939355468751</v>
      </c>
      <c r="I180" s="254">
        <f t="shared" si="39"/>
        <v>15.813392578125001</v>
      </c>
      <c r="J180" s="254">
        <f t="shared" si="40"/>
        <v>0.87623535156249999</v>
      </c>
      <c r="K180" s="254">
        <f t="shared" si="40"/>
        <v>10.188280273437501</v>
      </c>
      <c r="L180" s="254">
        <f t="shared" si="40"/>
        <v>1.9896484374999999E-2</v>
      </c>
      <c r="M180" s="254">
        <f t="shared" si="40"/>
        <v>0</v>
      </c>
      <c r="N180" s="216">
        <f t="shared" si="35"/>
        <v>536.94092187499996</v>
      </c>
      <c r="O180" s="183"/>
      <c r="P180" s="183"/>
      <c r="Q180" s="183"/>
      <c r="R180" s="183"/>
      <c r="S180" s="183"/>
      <c r="T180" s="203"/>
      <c r="U180" s="183"/>
      <c r="V180" s="183"/>
      <c r="W180" s="183"/>
      <c r="X180" s="203"/>
      <c r="Y180" s="183"/>
      <c r="Z180" s="183"/>
      <c r="AA180" s="183"/>
      <c r="AB180" s="203"/>
      <c r="AC180" s="177"/>
      <c r="AD180" s="177"/>
      <c r="AE180" s="177"/>
      <c r="AF180" s="177"/>
      <c r="AG180" s="177"/>
      <c r="AH180" s="177"/>
      <c r="AI180" s="177"/>
      <c r="AJ180" s="177"/>
      <c r="AK180" s="177"/>
      <c r="AL180" s="177"/>
    </row>
    <row r="181" spans="1:38" s="255" customFormat="1">
      <c r="A181" s="253" t="s">
        <v>296</v>
      </c>
      <c r="B181" s="254">
        <f t="shared" si="36"/>
        <v>11.227280273437501</v>
      </c>
      <c r="C181" s="254">
        <f t="shared" si="36"/>
        <v>0.16584277343750001</v>
      </c>
      <c r="D181" s="254">
        <f t="shared" si="36"/>
        <v>5.2534492187500001</v>
      </c>
      <c r="E181" s="254">
        <f t="shared" si="36"/>
        <v>0.53174218750000002</v>
      </c>
      <c r="F181" s="254">
        <f t="shared" si="37"/>
        <v>4.7995585937499996</v>
      </c>
      <c r="G181" s="254">
        <f t="shared" si="38"/>
        <v>85.016400390624995</v>
      </c>
      <c r="H181" s="254">
        <f t="shared" si="34"/>
        <v>21.507596679687499</v>
      </c>
      <c r="I181" s="254">
        <f t="shared" si="39"/>
        <v>5.5797607421875002</v>
      </c>
      <c r="J181" s="254">
        <f t="shared" si="40"/>
        <v>0.18170800781249999</v>
      </c>
      <c r="K181" s="254">
        <f t="shared" si="40"/>
        <v>1.3283330078125</v>
      </c>
      <c r="L181" s="254">
        <f t="shared" si="40"/>
        <v>6.2169921874999999E-2</v>
      </c>
      <c r="M181" s="254">
        <f t="shared" si="40"/>
        <v>0</v>
      </c>
      <c r="N181" s="216">
        <f t="shared" si="35"/>
        <v>135.65384179687499</v>
      </c>
      <c r="O181" s="183"/>
      <c r="P181" s="183"/>
      <c r="Q181" s="183"/>
      <c r="R181" s="183"/>
      <c r="S181" s="183"/>
      <c r="T181" s="203"/>
      <c r="U181" s="183"/>
      <c r="V181" s="183"/>
      <c r="W181" s="183"/>
      <c r="X181" s="203"/>
      <c r="Y181" s="183"/>
      <c r="Z181" s="183"/>
      <c r="AA181" s="183"/>
      <c r="AB181" s="203"/>
      <c r="AC181" s="177"/>
      <c r="AD181" s="177"/>
      <c r="AE181" s="177"/>
      <c r="AF181" s="177"/>
      <c r="AG181" s="177"/>
      <c r="AH181" s="177"/>
      <c r="AI181" s="177"/>
      <c r="AJ181" s="177"/>
      <c r="AK181" s="177"/>
      <c r="AL181" s="177"/>
    </row>
    <row r="182" spans="1:38" s="255" customFormat="1">
      <c r="A182" s="253" t="s">
        <v>297</v>
      </c>
      <c r="B182" s="254">
        <f t="shared" si="36"/>
        <v>1.56047265625</v>
      </c>
      <c r="C182" s="254">
        <f t="shared" si="36"/>
        <v>3.6623046875000002E-2</v>
      </c>
      <c r="D182" s="254">
        <f t="shared" si="36"/>
        <v>3.2384404296875</v>
      </c>
      <c r="E182" s="254">
        <f t="shared" si="36"/>
        <v>7.8125000000000002E-5</v>
      </c>
      <c r="F182" s="254">
        <f t="shared" si="37"/>
        <v>5.4285156249999994E-2</v>
      </c>
      <c r="G182" s="254">
        <f t="shared" si="38"/>
        <v>3.5646630859375001</v>
      </c>
      <c r="H182" s="254">
        <f t="shared" si="34"/>
        <v>2.6831787109374998</v>
      </c>
      <c r="I182" s="254">
        <f t="shared" si="39"/>
        <v>0.71053906249999998</v>
      </c>
      <c r="J182" s="254">
        <f t="shared" si="40"/>
        <v>6.5136718750000004E-4</v>
      </c>
      <c r="K182" s="254">
        <f t="shared" si="40"/>
        <v>4.1152343750000004E-3</v>
      </c>
      <c r="L182" s="254">
        <f t="shared" si="40"/>
        <v>4.1230468750000004E-3</v>
      </c>
      <c r="M182" s="254">
        <f t="shared" si="40"/>
        <v>0</v>
      </c>
      <c r="N182" s="216">
        <f t="shared" si="35"/>
        <v>11.857169921874998</v>
      </c>
      <c r="O182" s="183"/>
      <c r="P182" s="183"/>
      <c r="Q182" s="183"/>
      <c r="R182" s="183"/>
      <c r="S182" s="183"/>
      <c r="T182" s="203"/>
      <c r="U182" s="183"/>
      <c r="V182" s="183"/>
      <c r="W182" s="183"/>
      <c r="X182" s="203"/>
      <c r="Y182" s="183"/>
      <c r="Z182" s="183"/>
      <c r="AA182" s="183"/>
      <c r="AB182" s="203"/>
      <c r="AC182" s="177"/>
      <c r="AD182" s="177"/>
      <c r="AE182" s="177"/>
      <c r="AF182" s="177"/>
      <c r="AG182" s="177"/>
      <c r="AH182" s="177"/>
      <c r="AI182" s="177"/>
      <c r="AJ182" s="177"/>
      <c r="AK182" s="177"/>
      <c r="AL182" s="177"/>
    </row>
    <row r="183" spans="1:38" s="255" customFormat="1">
      <c r="A183" s="253" t="s">
        <v>162</v>
      </c>
      <c r="B183" s="254">
        <f t="shared" si="36"/>
        <v>0.156126953125</v>
      </c>
      <c r="C183" s="254">
        <f t="shared" si="36"/>
        <v>0.22980859375000001</v>
      </c>
      <c r="D183" s="254">
        <f t="shared" si="36"/>
        <v>27.447323242187501</v>
      </c>
      <c r="E183" s="254">
        <f t="shared" si="36"/>
        <v>0.93840234374999998</v>
      </c>
      <c r="F183" s="254">
        <f t="shared" si="37"/>
        <v>54.187068359374997</v>
      </c>
      <c r="G183" s="254">
        <f t="shared" si="38"/>
        <v>4.4066845703124997</v>
      </c>
      <c r="H183" s="254">
        <f t="shared" si="34"/>
        <v>35.447012695312502</v>
      </c>
      <c r="I183" s="254">
        <f t="shared" si="39"/>
        <v>12.007530273437501</v>
      </c>
      <c r="J183" s="254">
        <f t="shared" si="40"/>
        <v>0.24063867187499999</v>
      </c>
      <c r="K183" s="254">
        <f t="shared" si="40"/>
        <v>8.7529902343749999</v>
      </c>
      <c r="L183" s="254">
        <f t="shared" si="40"/>
        <v>9.8427734375000006E-3</v>
      </c>
      <c r="M183" s="254">
        <f t="shared" si="40"/>
        <v>0</v>
      </c>
      <c r="N183" s="216">
        <f t="shared" si="35"/>
        <v>143.82342871093752</v>
      </c>
      <c r="O183" s="192"/>
      <c r="P183" s="183"/>
      <c r="Q183" s="183"/>
      <c r="R183" s="183"/>
      <c r="S183" s="183"/>
      <c r="T183" s="203"/>
      <c r="U183" s="183"/>
      <c r="V183" s="183"/>
      <c r="W183" s="183"/>
      <c r="X183" s="203"/>
      <c r="Y183" s="183"/>
      <c r="Z183" s="183"/>
      <c r="AA183" s="183"/>
      <c r="AB183" s="203"/>
      <c r="AC183" s="177"/>
      <c r="AD183" s="177"/>
      <c r="AE183" s="177"/>
      <c r="AF183" s="177"/>
      <c r="AG183" s="177"/>
      <c r="AH183" s="177"/>
      <c r="AI183" s="177"/>
      <c r="AJ183" s="177"/>
      <c r="AK183" s="177"/>
      <c r="AL183" s="177"/>
    </row>
    <row r="184" spans="1:38" s="255" customFormat="1">
      <c r="A184" s="253" t="s">
        <v>177</v>
      </c>
      <c r="B184" s="254">
        <f t="shared" si="36"/>
        <v>0.20337304687499999</v>
      </c>
      <c r="C184" s="254">
        <f t="shared" si="36"/>
        <v>8.3093749999999994E-2</v>
      </c>
      <c r="D184" s="254">
        <f t="shared" si="36"/>
        <v>29.7060185546875</v>
      </c>
      <c r="E184" s="254">
        <f t="shared" si="36"/>
        <v>0.42107031249999999</v>
      </c>
      <c r="F184" s="254">
        <f t="shared" si="37"/>
        <v>10.662347656250001</v>
      </c>
      <c r="G184" s="254">
        <f t="shared" si="38"/>
        <v>7.2063339843750001</v>
      </c>
      <c r="H184" s="254">
        <f t="shared" si="34"/>
        <v>34.132731445312501</v>
      </c>
      <c r="I184" s="254">
        <f t="shared" si="39"/>
        <v>2.7799541015625002</v>
      </c>
      <c r="J184" s="254">
        <f t="shared" si="40"/>
        <v>0.13194238281250001</v>
      </c>
      <c r="K184" s="254">
        <f t="shared" si="40"/>
        <v>2.73062109375</v>
      </c>
      <c r="L184" s="254">
        <f t="shared" si="40"/>
        <v>7.9643554687500007E-2</v>
      </c>
      <c r="M184" s="254">
        <f t="shared" si="40"/>
        <v>73.955380859374998</v>
      </c>
      <c r="N184" s="216">
        <f t="shared" si="35"/>
        <v>162.09251074218747</v>
      </c>
      <c r="O184" s="183"/>
      <c r="P184" s="183"/>
      <c r="Q184" s="183"/>
      <c r="R184" s="183"/>
      <c r="S184" s="183"/>
      <c r="T184" s="203"/>
      <c r="U184" s="183"/>
      <c r="V184" s="183"/>
      <c r="W184" s="183"/>
      <c r="X184" s="203"/>
      <c r="Y184" s="183"/>
      <c r="Z184" s="183"/>
      <c r="AA184" s="183"/>
      <c r="AB184" s="203"/>
      <c r="AC184" s="177"/>
      <c r="AD184" s="177"/>
      <c r="AE184" s="177"/>
      <c r="AF184" s="177"/>
      <c r="AG184" s="177"/>
      <c r="AH184" s="177"/>
      <c r="AI184" s="177"/>
      <c r="AJ184" s="177"/>
      <c r="AK184" s="177"/>
      <c r="AL184" s="177"/>
    </row>
    <row r="185" spans="1:38" s="255" customFormat="1" ht="24" customHeight="1">
      <c r="A185" s="194" t="s">
        <v>197</v>
      </c>
      <c r="B185" s="216">
        <f>SUM(B178:B184)</f>
        <v>41.982197265625004</v>
      </c>
      <c r="C185" s="216">
        <f>SUM(C178:C184)</f>
        <v>9.2010732421875066</v>
      </c>
      <c r="D185" s="216">
        <f>SUM(D178:D184)</f>
        <v>487.319765625</v>
      </c>
      <c r="E185" s="216">
        <f>SUM(E178:E184)</f>
        <v>8.6275976562499981</v>
      </c>
      <c r="F185" s="216">
        <f t="shared" ref="F185:M185" si="41">SUM(F178:F184)</f>
        <v>187.917369140625</v>
      </c>
      <c r="G185" s="216">
        <f t="shared" si="41"/>
        <v>538.93535156249982</v>
      </c>
      <c r="H185" s="216">
        <f t="shared" si="41"/>
        <v>866.74800292968735</v>
      </c>
      <c r="I185" s="216">
        <f t="shared" si="41"/>
        <v>119.99649023437499</v>
      </c>
      <c r="J185" s="216">
        <f t="shared" si="41"/>
        <v>2.8590478515624995</v>
      </c>
      <c r="K185" s="216">
        <f t="shared" si="41"/>
        <v>91.352522460937493</v>
      </c>
      <c r="L185" s="216">
        <f t="shared" si="41"/>
        <v>0.31630371093749998</v>
      </c>
      <c r="M185" s="216">
        <f t="shared" si="41"/>
        <v>73.955380859374998</v>
      </c>
      <c r="N185" s="216">
        <f>SUM(N178:N184)</f>
        <v>2429.2111025390627</v>
      </c>
      <c r="O185" s="192"/>
      <c r="P185" s="183"/>
      <c r="Q185" s="183"/>
      <c r="R185" s="183"/>
      <c r="S185" s="183"/>
      <c r="T185" s="203"/>
      <c r="U185" s="183"/>
      <c r="V185" s="183"/>
      <c r="W185" s="183"/>
      <c r="X185" s="203"/>
      <c r="Y185" s="183"/>
      <c r="Z185" s="183"/>
      <c r="AA185" s="183"/>
      <c r="AB185" s="203"/>
      <c r="AC185" s="177"/>
      <c r="AD185" s="177"/>
      <c r="AE185" s="177"/>
      <c r="AF185" s="177"/>
      <c r="AG185" s="177"/>
      <c r="AH185" s="177"/>
      <c r="AI185" s="177"/>
      <c r="AJ185" s="177"/>
      <c r="AK185" s="177"/>
      <c r="AL185" s="177"/>
    </row>
    <row r="186" spans="1:38" s="255" customFormat="1">
      <c r="A186" s="183"/>
      <c r="B186" s="183"/>
      <c r="C186" s="183"/>
      <c r="D186" s="183"/>
      <c r="E186" s="183"/>
      <c r="F186" s="183"/>
      <c r="G186" s="183"/>
      <c r="H186" s="183"/>
      <c r="I186" s="183"/>
      <c r="J186" s="183"/>
      <c r="K186" s="183"/>
      <c r="L186" s="183"/>
      <c r="M186" s="183"/>
      <c r="N186" s="183"/>
      <c r="O186" s="183"/>
      <c r="P186" s="183"/>
      <c r="Q186" s="183"/>
      <c r="R186" s="183"/>
      <c r="S186" s="183"/>
      <c r="T186" s="203"/>
      <c r="U186" s="183"/>
      <c r="V186" s="183"/>
      <c r="W186" s="183"/>
      <c r="X186" s="203"/>
      <c r="Y186" s="183"/>
      <c r="Z186" s="183"/>
      <c r="AA186" s="183"/>
      <c r="AB186" s="203"/>
      <c r="AC186" s="177"/>
      <c r="AD186" s="177"/>
      <c r="AE186" s="177"/>
      <c r="AF186" s="177"/>
      <c r="AG186" s="177"/>
      <c r="AH186" s="177"/>
      <c r="AI186" s="177"/>
      <c r="AJ186" s="177"/>
      <c r="AK186" s="177"/>
      <c r="AL186" s="177"/>
    </row>
    <row r="187" spans="1:38">
      <c r="A187" s="183"/>
      <c r="B187" s="183"/>
      <c r="C187" s="183"/>
      <c r="D187" s="183"/>
      <c r="E187" s="183"/>
      <c r="F187" s="183"/>
      <c r="G187" s="183"/>
      <c r="H187" s="183"/>
      <c r="I187" s="183"/>
      <c r="J187" s="183"/>
      <c r="K187" s="183"/>
      <c r="L187" s="183"/>
      <c r="M187" s="183"/>
      <c r="N187" s="183"/>
      <c r="O187" s="183"/>
      <c r="P187" s="183"/>
      <c r="Q187" s="183"/>
      <c r="R187" s="183"/>
      <c r="S187" s="183"/>
      <c r="T187" s="203"/>
      <c r="U187" s="183"/>
      <c r="V187" s="183"/>
      <c r="W187" s="183"/>
      <c r="X187" s="203"/>
      <c r="Y187" s="183"/>
      <c r="Z187" s="183"/>
      <c r="AA187" s="183"/>
      <c r="AB187" s="203"/>
      <c r="AC187" s="177"/>
      <c r="AD187" s="177"/>
      <c r="AE187" s="177"/>
      <c r="AF187" s="177"/>
      <c r="AG187" s="177"/>
      <c r="AH187" s="177"/>
      <c r="AI187" s="177"/>
      <c r="AJ187" s="177"/>
      <c r="AK187" s="177"/>
      <c r="AL187" s="177"/>
    </row>
    <row r="188" spans="1:38">
      <c r="A188" s="183" t="s">
        <v>88</v>
      </c>
      <c r="B188" s="183"/>
      <c r="C188" s="183"/>
      <c r="D188" s="183"/>
      <c r="E188" s="183"/>
      <c r="F188" s="183"/>
      <c r="G188" s="183"/>
      <c r="H188" s="183"/>
      <c r="I188" s="183"/>
      <c r="J188" s="183"/>
      <c r="K188" s="183"/>
      <c r="L188" s="183"/>
      <c r="M188" s="183"/>
      <c r="N188" s="183"/>
      <c r="O188" s="183"/>
      <c r="P188" s="183"/>
      <c r="Q188" s="183"/>
      <c r="R188" s="183"/>
      <c r="S188" s="183"/>
      <c r="T188" s="203"/>
      <c r="U188" s="183"/>
      <c r="V188" s="183"/>
      <c r="W188" s="183"/>
      <c r="X188" s="203"/>
      <c r="Y188" s="183"/>
      <c r="Z188" s="183"/>
      <c r="AA188" s="183"/>
      <c r="AB188" s="203"/>
      <c r="AC188" s="177"/>
      <c r="AD188" s="177"/>
      <c r="AE188" s="177"/>
      <c r="AF188" s="177"/>
      <c r="AG188" s="177"/>
      <c r="AH188" s="177"/>
      <c r="AI188" s="177"/>
      <c r="AJ188" s="177"/>
      <c r="AK188" s="177"/>
      <c r="AL188" s="177"/>
    </row>
    <row r="189" spans="1:38" s="243" customFormat="1" ht="25.5">
      <c r="A189" s="251" t="s">
        <v>310</v>
      </c>
      <c r="B189" s="204" t="s">
        <v>101</v>
      </c>
      <c r="C189" s="195" t="s">
        <v>323</v>
      </c>
      <c r="D189" s="204" t="s">
        <v>218</v>
      </c>
      <c r="E189" s="204" t="s">
        <v>184</v>
      </c>
      <c r="F189" s="204" t="s">
        <v>104</v>
      </c>
      <c r="G189" s="204" t="s">
        <v>105</v>
      </c>
      <c r="H189" s="204" t="s">
        <v>219</v>
      </c>
      <c r="I189" s="195" t="s">
        <v>380</v>
      </c>
      <c r="J189" s="204" t="s">
        <v>306</v>
      </c>
      <c r="K189" s="204" t="s">
        <v>149</v>
      </c>
      <c r="L189" s="204" t="s">
        <v>239</v>
      </c>
      <c r="M189" s="204" t="s">
        <v>155</v>
      </c>
      <c r="N189" s="204" t="s">
        <v>220</v>
      </c>
      <c r="O189" s="204" t="s">
        <v>156</v>
      </c>
      <c r="P189" s="252" t="s">
        <v>382</v>
      </c>
      <c r="Q189" s="204" t="s">
        <v>255</v>
      </c>
      <c r="R189" s="236"/>
      <c r="S189" s="249"/>
      <c r="T189" s="236"/>
      <c r="U189" s="236"/>
      <c r="V189" s="236"/>
      <c r="W189" s="249"/>
      <c r="X189" s="236"/>
      <c r="Y189" s="236"/>
      <c r="Z189" s="236"/>
      <c r="AA189" s="249"/>
      <c r="AB189" s="214"/>
      <c r="AC189" s="214"/>
      <c r="AD189" s="214"/>
      <c r="AE189" s="214"/>
      <c r="AF189" s="214"/>
      <c r="AG189" s="214"/>
      <c r="AH189" s="214"/>
      <c r="AI189" s="214"/>
      <c r="AJ189" s="214"/>
      <c r="AK189" s="214"/>
    </row>
    <row r="190" spans="1:38">
      <c r="A190" s="244" t="s">
        <v>176</v>
      </c>
      <c r="B190" s="206">
        <v>237.50399999999988</v>
      </c>
      <c r="C190" s="206">
        <v>6934.3250000000053</v>
      </c>
      <c r="D190" s="206">
        <v>87437.561000000002</v>
      </c>
      <c r="E190" s="206">
        <v>2597.878999999999</v>
      </c>
      <c r="F190" s="206">
        <v>17186.067999999999</v>
      </c>
      <c r="G190" s="206">
        <v>27526.11299999999</v>
      </c>
      <c r="H190" s="206">
        <v>290107.93099999998</v>
      </c>
      <c r="I190" s="206">
        <v>181.03400000000002</v>
      </c>
      <c r="J190" s="206">
        <v>370702.52899999986</v>
      </c>
      <c r="K190" s="206">
        <v>54856.490999999995</v>
      </c>
      <c r="L190" s="206">
        <v>3322.3540000000007</v>
      </c>
      <c r="M190" s="206">
        <v>1076.8609999999999</v>
      </c>
      <c r="N190" s="206">
        <v>45547.581999999973</v>
      </c>
      <c r="O190" s="206">
        <v>136.72099999999998</v>
      </c>
      <c r="P190" s="206">
        <v>0</v>
      </c>
      <c r="Q190" s="206">
        <f t="shared" ref="Q190:Q197" si="42">SUM(B190:P190)</f>
        <v>907850.95299999998</v>
      </c>
      <c r="R190" s="183"/>
      <c r="S190" s="203"/>
      <c r="T190" s="183"/>
      <c r="U190" s="183"/>
      <c r="V190" s="183"/>
      <c r="W190" s="203"/>
      <c r="X190" s="183"/>
      <c r="Y190" s="183"/>
      <c r="Z190" s="183"/>
      <c r="AA190" s="203"/>
      <c r="AB190" s="177"/>
      <c r="AC190" s="177"/>
      <c r="AD190" s="177"/>
      <c r="AE190" s="177"/>
      <c r="AF190" s="177"/>
      <c r="AG190" s="177"/>
      <c r="AH190" s="177"/>
      <c r="AI190" s="177"/>
      <c r="AJ190" s="177"/>
      <c r="AK190" s="177"/>
    </row>
    <row r="191" spans="1:38">
      <c r="A191" s="244" t="s">
        <v>294</v>
      </c>
      <c r="B191" s="206">
        <f>37505.801-(25609.88-9322.25)</f>
        <v>21218.170999999998</v>
      </c>
      <c r="C191" s="206">
        <v>1528.96</v>
      </c>
      <c r="D191" s="206">
        <v>100900.791</v>
      </c>
      <c r="E191" s="206">
        <v>1539.798</v>
      </c>
      <c r="F191" s="206">
        <v>47185.548999999999</v>
      </c>
      <c r="G191" s="206">
        <v>1583.4880000000001</v>
      </c>
      <c r="H191" s="206">
        <v>62155.214</v>
      </c>
      <c r="I191" s="206">
        <v>6.673</v>
      </c>
      <c r="J191" s="206">
        <v>277651.35499999998</v>
      </c>
      <c r="K191" s="206">
        <v>26504.181</v>
      </c>
      <c r="L191" s="206">
        <v>416.815</v>
      </c>
      <c r="M191" s="206">
        <v>385.28</v>
      </c>
      <c r="N191" s="206">
        <v>24440.956999999999</v>
      </c>
      <c r="O191" s="206">
        <v>7.282</v>
      </c>
      <c r="P191" s="206">
        <v>0</v>
      </c>
      <c r="Q191" s="206">
        <f t="shared" si="42"/>
        <v>565524.51399999997</v>
      </c>
      <c r="R191" s="203"/>
      <c r="S191" s="203"/>
      <c r="T191" s="183"/>
      <c r="U191" s="183"/>
      <c r="V191" s="183"/>
      <c r="W191" s="203"/>
      <c r="X191" s="183"/>
      <c r="Y191" s="183"/>
      <c r="Z191" s="183"/>
      <c r="AA191" s="203"/>
      <c r="AB191" s="177"/>
      <c r="AC191" s="177"/>
      <c r="AD191" s="177"/>
      <c r="AE191" s="177"/>
      <c r="AF191" s="177"/>
      <c r="AG191" s="177"/>
      <c r="AH191" s="177"/>
      <c r="AI191" s="177"/>
      <c r="AJ191" s="177"/>
      <c r="AK191" s="177"/>
    </row>
    <row r="192" spans="1:38">
      <c r="A192" s="244" t="s">
        <v>295</v>
      </c>
      <c r="B192" s="206">
        <v>8071.308</v>
      </c>
      <c r="C192" s="206">
        <v>430.87700000000001</v>
      </c>
      <c r="D192" s="206">
        <v>243456.37100000001</v>
      </c>
      <c r="E192" s="206">
        <v>2760.299</v>
      </c>
      <c r="F192" s="206">
        <v>18813.724999999999</v>
      </c>
      <c r="G192" s="206">
        <v>8756.3050000000003</v>
      </c>
      <c r="H192" s="206">
        <v>96743.942999999999</v>
      </c>
      <c r="I192" s="206">
        <v>76.265000000000001</v>
      </c>
      <c r="J192" s="206">
        <v>143175.05900000001</v>
      </c>
      <c r="K192" s="206">
        <v>15139.296</v>
      </c>
      <c r="L192" s="206">
        <v>1053.6179999999999</v>
      </c>
      <c r="M192" s="206">
        <v>897.26499999999999</v>
      </c>
      <c r="N192" s="206">
        <v>10432.799000000001</v>
      </c>
      <c r="O192" s="206">
        <v>20.373999999999999</v>
      </c>
      <c r="P192" s="206">
        <v>0</v>
      </c>
      <c r="Q192" s="206">
        <f t="shared" si="42"/>
        <v>549827.50399999996</v>
      </c>
      <c r="R192" s="183"/>
      <c r="S192" s="203"/>
      <c r="T192" s="183"/>
      <c r="U192" s="183"/>
      <c r="V192" s="183"/>
      <c r="W192" s="203"/>
      <c r="X192" s="183"/>
      <c r="Y192" s="183"/>
      <c r="Z192" s="183"/>
      <c r="AA192" s="203"/>
      <c r="AB192" s="177"/>
      <c r="AC192" s="177"/>
      <c r="AD192" s="177"/>
      <c r="AE192" s="177"/>
      <c r="AF192" s="177"/>
      <c r="AG192" s="177"/>
      <c r="AH192" s="177"/>
      <c r="AI192" s="177"/>
      <c r="AJ192" s="177"/>
      <c r="AK192" s="177"/>
    </row>
    <row r="193" spans="1:38">
      <c r="A193" s="244" t="s">
        <v>296</v>
      </c>
      <c r="B193" s="206">
        <v>11496.735000000001</v>
      </c>
      <c r="C193" s="206">
        <v>169.82300000000001</v>
      </c>
      <c r="D193" s="206">
        <v>5379.5320000000002</v>
      </c>
      <c r="E193" s="206">
        <v>544.50400000000002</v>
      </c>
      <c r="F193" s="206">
        <v>3755.2139999999999</v>
      </c>
      <c r="G193" s="206">
        <v>1159.5340000000001</v>
      </c>
      <c r="H193" s="206">
        <v>87051.476999999999</v>
      </c>
      <c r="I193" s="206">
        <v>5.3170000000000002</v>
      </c>
      <c r="J193" s="206">
        <v>22023.778999999999</v>
      </c>
      <c r="K193" s="206">
        <v>5446.34</v>
      </c>
      <c r="L193" s="206">
        <v>267.33499999999998</v>
      </c>
      <c r="M193" s="206">
        <v>186.06899999999999</v>
      </c>
      <c r="N193" s="206">
        <v>1360.213</v>
      </c>
      <c r="O193" s="206">
        <v>63.661999999999999</v>
      </c>
      <c r="P193" s="206">
        <v>0</v>
      </c>
      <c r="Q193" s="206">
        <f t="shared" si="42"/>
        <v>138909.53399999999</v>
      </c>
      <c r="R193" s="183"/>
      <c r="S193" s="203"/>
      <c r="T193" s="183"/>
      <c r="U193" s="183"/>
      <c r="V193" s="183"/>
      <c r="W193" s="203"/>
      <c r="X193" s="183"/>
      <c r="Y193" s="183"/>
      <c r="Z193" s="183"/>
      <c r="AA193" s="203"/>
      <c r="AB193" s="177"/>
      <c r="AC193" s="177"/>
      <c r="AD193" s="177"/>
      <c r="AE193" s="177"/>
      <c r="AF193" s="177"/>
      <c r="AG193" s="177"/>
      <c r="AH193" s="177"/>
      <c r="AI193" s="177"/>
      <c r="AJ193" s="177"/>
      <c r="AK193" s="177"/>
    </row>
    <row r="194" spans="1:38">
      <c r="A194" s="244" t="s">
        <v>297</v>
      </c>
      <c r="B194" s="206">
        <v>1597.924</v>
      </c>
      <c r="C194" s="206">
        <v>37.502000000000002</v>
      </c>
      <c r="D194" s="206">
        <v>3316.163</v>
      </c>
      <c r="E194" s="206">
        <v>0.08</v>
      </c>
      <c r="F194" s="206">
        <v>38.756999999999998</v>
      </c>
      <c r="G194" s="206">
        <v>16.831</v>
      </c>
      <c r="H194" s="206">
        <v>3640.826</v>
      </c>
      <c r="I194" s="206">
        <v>9.3889999999999993</v>
      </c>
      <c r="J194" s="206">
        <v>2747.5749999999998</v>
      </c>
      <c r="K194" s="206">
        <v>725.16700000000003</v>
      </c>
      <c r="L194" s="206">
        <v>2.4249999999999998</v>
      </c>
      <c r="M194" s="206">
        <v>0.66700000000000004</v>
      </c>
      <c r="N194" s="206">
        <v>4.2140000000000004</v>
      </c>
      <c r="O194" s="206">
        <v>4.2220000000000004</v>
      </c>
      <c r="P194" s="206">
        <v>0</v>
      </c>
      <c r="Q194" s="206">
        <f t="shared" si="42"/>
        <v>12141.741999999997</v>
      </c>
      <c r="R194" s="183"/>
      <c r="S194" s="203"/>
      <c r="T194" s="183"/>
      <c r="U194" s="183"/>
      <c r="V194" s="183"/>
      <c r="W194" s="203"/>
      <c r="X194" s="183"/>
      <c r="Y194" s="183"/>
      <c r="Z194" s="183"/>
      <c r="AA194" s="203"/>
      <c r="AB194" s="177"/>
      <c r="AC194" s="177"/>
      <c r="AD194" s="177"/>
      <c r="AE194" s="177"/>
      <c r="AF194" s="177"/>
      <c r="AG194" s="177"/>
      <c r="AH194" s="177"/>
      <c r="AI194" s="177"/>
      <c r="AJ194" s="177"/>
      <c r="AK194" s="177"/>
    </row>
    <row r="195" spans="1:38">
      <c r="A195" s="244" t="s">
        <v>162</v>
      </c>
      <c r="B195" s="206">
        <v>159.874</v>
      </c>
      <c r="C195" s="206">
        <v>235.32400000000001</v>
      </c>
      <c r="D195" s="206">
        <v>28106.059000000001</v>
      </c>
      <c r="E195" s="206">
        <v>960.92399999999998</v>
      </c>
      <c r="F195" s="206">
        <v>1.0129999999999999</v>
      </c>
      <c r="G195" s="206">
        <v>55486.544999999998</v>
      </c>
      <c r="H195" s="206">
        <v>4507.5159999999996</v>
      </c>
      <c r="I195" s="206">
        <v>4.9290000000000003</v>
      </c>
      <c r="J195" s="206">
        <v>36297.741000000002</v>
      </c>
      <c r="K195" s="206">
        <v>12130.136</v>
      </c>
      <c r="L195" s="206">
        <v>165.57499999999999</v>
      </c>
      <c r="M195" s="206">
        <v>246.41399999999999</v>
      </c>
      <c r="N195" s="206">
        <v>8963.0619999999999</v>
      </c>
      <c r="O195" s="206">
        <v>10.079000000000001</v>
      </c>
      <c r="P195" s="206">
        <v>0</v>
      </c>
      <c r="Q195" s="206">
        <f t="shared" si="42"/>
        <v>147275.19100000002</v>
      </c>
      <c r="R195" s="183"/>
      <c r="S195" s="203"/>
      <c r="T195" s="183"/>
      <c r="U195" s="183"/>
      <c r="V195" s="183"/>
      <c r="W195" s="203"/>
      <c r="X195" s="183"/>
      <c r="Y195" s="183"/>
      <c r="Z195" s="183"/>
      <c r="AA195" s="203"/>
      <c r="AB195" s="177"/>
      <c r="AC195" s="177"/>
      <c r="AD195" s="177"/>
      <c r="AE195" s="177"/>
      <c r="AF195" s="177"/>
      <c r="AG195" s="177"/>
      <c r="AH195" s="177"/>
      <c r="AI195" s="177"/>
      <c r="AJ195" s="177"/>
      <c r="AK195" s="177"/>
    </row>
    <row r="196" spans="1:38">
      <c r="A196" s="244" t="s">
        <v>177</v>
      </c>
      <c r="B196" s="206">
        <v>208.25399999999999</v>
      </c>
      <c r="C196" s="206">
        <v>85.087999999999994</v>
      </c>
      <c r="D196" s="206">
        <v>30418.963</v>
      </c>
      <c r="E196" s="206">
        <v>431.17599999999999</v>
      </c>
      <c r="F196" s="206">
        <v>1037.2760000000001</v>
      </c>
      <c r="G196" s="206">
        <v>9880.9680000000008</v>
      </c>
      <c r="H196" s="206">
        <v>7368.4</v>
      </c>
      <c r="I196" s="206">
        <v>10.885999999999999</v>
      </c>
      <c r="J196" s="206">
        <v>34951.917000000001</v>
      </c>
      <c r="K196" s="206">
        <v>2607.498</v>
      </c>
      <c r="L196" s="206">
        <v>239.17500000000001</v>
      </c>
      <c r="M196" s="206">
        <v>135.10900000000001</v>
      </c>
      <c r="N196" s="206">
        <v>2796.1559999999999</v>
      </c>
      <c r="O196" s="206">
        <v>81.555000000000007</v>
      </c>
      <c r="P196" s="206">
        <v>75730.31</v>
      </c>
      <c r="Q196" s="206">
        <f t="shared" si="42"/>
        <v>165982.73100000003</v>
      </c>
      <c r="R196" s="183"/>
      <c r="S196" s="203"/>
      <c r="T196" s="183"/>
      <c r="U196" s="183"/>
      <c r="V196" s="183"/>
      <c r="W196" s="203"/>
      <c r="X196" s="183"/>
      <c r="Y196" s="183"/>
      <c r="Z196" s="183"/>
      <c r="AA196" s="203"/>
      <c r="AB196" s="177"/>
      <c r="AC196" s="177"/>
      <c r="AD196" s="177"/>
      <c r="AE196" s="177"/>
      <c r="AF196" s="177"/>
      <c r="AG196" s="177"/>
      <c r="AH196" s="177"/>
      <c r="AI196" s="177"/>
      <c r="AJ196" s="177"/>
      <c r="AK196" s="177"/>
    </row>
    <row r="197" spans="1:38" ht="25.5">
      <c r="A197" s="194" t="s">
        <v>250</v>
      </c>
      <c r="B197" s="206">
        <f t="shared" ref="B197:P197" si="43">SUM(B190:B196)</f>
        <v>42989.770000000004</v>
      </c>
      <c r="C197" s="206">
        <f t="shared" si="43"/>
        <v>9421.8990000000067</v>
      </c>
      <c r="D197" s="206">
        <f t="shared" si="43"/>
        <v>499015.44</v>
      </c>
      <c r="E197" s="206">
        <f t="shared" si="43"/>
        <v>8834.659999999998</v>
      </c>
      <c r="F197" s="206">
        <f t="shared" si="43"/>
        <v>88017.602000000014</v>
      </c>
      <c r="G197" s="206">
        <f t="shared" si="43"/>
        <v>104409.78399999999</v>
      </c>
      <c r="H197" s="206">
        <f t="shared" si="43"/>
        <v>551575.30699999991</v>
      </c>
      <c r="I197" s="206">
        <f t="shared" si="43"/>
        <v>294.49300000000005</v>
      </c>
      <c r="J197" s="206">
        <f t="shared" si="43"/>
        <v>887549.95499999984</v>
      </c>
      <c r="K197" s="206">
        <f t="shared" si="43"/>
        <v>117409.109</v>
      </c>
      <c r="L197" s="206">
        <f t="shared" si="43"/>
        <v>5467.2970000000005</v>
      </c>
      <c r="M197" s="206">
        <f t="shared" si="43"/>
        <v>2927.6649999999995</v>
      </c>
      <c r="N197" s="206">
        <f t="shared" si="43"/>
        <v>93544.982999999993</v>
      </c>
      <c r="O197" s="206">
        <f t="shared" si="43"/>
        <v>323.89499999999998</v>
      </c>
      <c r="P197" s="206">
        <f t="shared" si="43"/>
        <v>75730.31</v>
      </c>
      <c r="Q197" s="206">
        <f t="shared" si="42"/>
        <v>2487512.1689999998</v>
      </c>
      <c r="R197" s="192"/>
      <c r="S197" s="203"/>
      <c r="T197" s="183"/>
      <c r="U197" s="183"/>
      <c r="V197" s="183"/>
      <c r="W197" s="203"/>
      <c r="X197" s="183"/>
      <c r="Y197" s="183"/>
      <c r="Z197" s="183"/>
      <c r="AA197" s="203"/>
      <c r="AB197" s="177"/>
      <c r="AC197" s="177"/>
      <c r="AD197" s="177"/>
      <c r="AE197" s="177"/>
      <c r="AF197" s="177"/>
      <c r="AG197" s="177"/>
      <c r="AH197" s="177"/>
      <c r="AI197" s="177"/>
      <c r="AJ197" s="177"/>
      <c r="AK197" s="177"/>
    </row>
    <row r="198" spans="1:38">
      <c r="A198" s="236"/>
      <c r="B198" s="203"/>
      <c r="C198" s="203"/>
      <c r="D198" s="203"/>
      <c r="E198" s="203"/>
      <c r="F198" s="203"/>
      <c r="G198" s="203"/>
      <c r="H198" s="203"/>
      <c r="I198" s="203"/>
      <c r="J198" s="203"/>
      <c r="K198" s="203"/>
      <c r="L198" s="203"/>
      <c r="M198" s="203"/>
      <c r="N198" s="203"/>
      <c r="O198" s="203"/>
      <c r="P198" s="203"/>
      <c r="Q198" s="203"/>
      <c r="R198" s="192"/>
      <c r="S198" s="203"/>
      <c r="T198" s="183"/>
      <c r="U198" s="183"/>
      <c r="V198" s="183"/>
      <c r="W198" s="203"/>
      <c r="X198" s="183"/>
      <c r="Y198" s="183"/>
      <c r="Z198" s="183"/>
      <c r="AA198" s="203"/>
      <c r="AB198" s="177"/>
      <c r="AC198" s="177"/>
      <c r="AD198" s="177"/>
      <c r="AE198" s="177"/>
      <c r="AF198" s="177"/>
      <c r="AG198" s="177"/>
      <c r="AH198" s="177"/>
      <c r="AI198" s="177"/>
      <c r="AJ198" s="177"/>
      <c r="AK198" s="177"/>
    </row>
    <row r="199" spans="1:38">
      <c r="A199" s="181" t="s">
        <v>23</v>
      </c>
      <c r="B199" s="183"/>
      <c r="C199" s="192"/>
      <c r="D199" s="183"/>
      <c r="E199" s="183"/>
      <c r="F199" s="183"/>
      <c r="G199" s="220"/>
      <c r="H199" s="183"/>
      <c r="I199" s="183"/>
      <c r="J199" s="183"/>
      <c r="K199" s="192"/>
      <c r="L199" s="183"/>
      <c r="M199" s="183"/>
      <c r="N199" s="183"/>
      <c r="O199" s="183"/>
      <c r="P199" s="183"/>
      <c r="Q199" s="183"/>
      <c r="R199" s="183"/>
      <c r="S199" s="183"/>
      <c r="T199" s="203"/>
      <c r="U199" s="183"/>
      <c r="V199" s="183"/>
      <c r="W199" s="183"/>
      <c r="X199" s="203"/>
      <c r="Y199" s="183"/>
      <c r="Z199" s="183"/>
      <c r="AA199" s="183"/>
      <c r="AB199" s="203"/>
      <c r="AC199" s="177"/>
      <c r="AD199" s="177"/>
      <c r="AE199" s="177"/>
      <c r="AF199" s="177"/>
      <c r="AG199" s="177"/>
      <c r="AH199" s="177"/>
      <c r="AI199" s="177"/>
      <c r="AJ199" s="177"/>
      <c r="AK199" s="177"/>
      <c r="AL199" s="177"/>
    </row>
    <row r="200" spans="1:38">
      <c r="A200" s="183"/>
      <c r="B200" s="183"/>
      <c r="C200" s="183"/>
      <c r="D200" s="183"/>
      <c r="E200" s="183"/>
      <c r="F200" s="183"/>
      <c r="G200" s="220"/>
      <c r="H200" s="183"/>
      <c r="I200" s="183"/>
      <c r="J200" s="128"/>
      <c r="K200" s="183"/>
      <c r="L200" s="183"/>
      <c r="M200" s="183"/>
      <c r="N200" s="183"/>
      <c r="O200" s="183"/>
      <c r="P200" s="183"/>
      <c r="Q200" s="183"/>
      <c r="R200" s="183"/>
      <c r="S200" s="183"/>
      <c r="T200" s="203"/>
      <c r="U200" s="183"/>
      <c r="V200" s="183"/>
      <c r="W200" s="183"/>
      <c r="X200" s="203"/>
      <c r="Y200" s="183"/>
      <c r="Z200" s="183"/>
      <c r="AA200" s="183"/>
      <c r="AB200" s="203"/>
      <c r="AC200" s="177"/>
      <c r="AD200" s="177"/>
      <c r="AE200" s="177"/>
      <c r="AF200" s="177"/>
      <c r="AG200" s="177"/>
      <c r="AH200" s="177"/>
      <c r="AI200" s="177"/>
      <c r="AJ200" s="177"/>
      <c r="AK200" s="177"/>
      <c r="AL200" s="177"/>
    </row>
    <row r="201" spans="1:38">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177"/>
      <c r="X201" s="177"/>
      <c r="Y201" s="177"/>
      <c r="Z201" s="177"/>
      <c r="AA201" s="177"/>
      <c r="AB201" s="177"/>
      <c r="AC201" s="177"/>
      <c r="AD201" s="177"/>
      <c r="AE201" s="177"/>
      <c r="AF201" s="177"/>
      <c r="AG201" s="177"/>
      <c r="AH201" s="177"/>
      <c r="AI201" s="177"/>
    </row>
    <row r="202" spans="1:38">
      <c r="A202" s="256"/>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c r="Z202" s="177"/>
      <c r="AA202" s="177"/>
      <c r="AB202" s="177"/>
      <c r="AC202" s="177"/>
      <c r="AD202" s="177"/>
      <c r="AE202" s="177"/>
      <c r="AF202" s="177"/>
      <c r="AG202" s="177"/>
      <c r="AH202" s="177"/>
      <c r="AI202" s="177"/>
    </row>
  </sheetData>
  <mergeCells count="3">
    <mergeCell ref="A165:D165"/>
    <mergeCell ref="A1:N1"/>
    <mergeCell ref="A13:D13"/>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2009</oddFooter>
  </headerFooter>
  <rowBreaks count="2" manualBreakCount="2">
    <brk id="152" max="16383" man="1"/>
    <brk id="199" max="1638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25</vt:i4>
      </vt:variant>
      <vt:variant>
        <vt:lpstr>Named Ranges</vt:lpstr>
      </vt:variant>
      <vt:variant>
        <vt:i4>13</vt:i4>
      </vt:variant>
    </vt:vector>
  </HeadingPairs>
  <TitlesOfParts>
    <vt:vector size="38" baseType="lpstr">
      <vt:lpstr>Cover</vt:lpstr>
      <vt:lpstr>Preface</vt:lpstr>
      <vt:lpstr>Introduction</vt:lpstr>
      <vt:lpstr>Summary</vt:lpstr>
      <vt:lpstr>Notes</vt:lpstr>
      <vt:lpstr>Ingest</vt:lpstr>
      <vt:lpstr>Archive</vt:lpstr>
      <vt:lpstr>Total Archive Size</vt:lpstr>
      <vt:lpstr>Distribution</vt:lpstr>
      <vt:lpstr>Top 20 Countries - Dist</vt:lpstr>
      <vt:lpstr>Top 10 Products - Dist</vt:lpstr>
      <vt:lpstr>Data Users</vt:lpstr>
      <vt:lpstr>Foreign Distribution</vt:lpstr>
      <vt:lpstr>Web Visits-Visitors</vt:lpstr>
      <vt:lpstr>Web Repeat Visitors</vt:lpstr>
      <vt:lpstr>Web Activity by Domain</vt:lpstr>
      <vt:lpstr>Web Activity by Country</vt:lpstr>
      <vt:lpstr>Total Users</vt:lpstr>
      <vt:lpstr>Product Distribution Trend</vt:lpstr>
      <vt:lpstr>Volume Distribution Trend</vt:lpstr>
      <vt:lpstr>Top 10 Product Trend</vt:lpstr>
      <vt:lpstr>US - Foreign Trend</vt:lpstr>
      <vt:lpstr>Public - Science User Trend</vt:lpstr>
      <vt:lpstr>Web Trends</vt:lpstr>
      <vt:lpstr>Definitions</vt:lpstr>
      <vt:lpstr>Archive!Print_Area</vt:lpstr>
      <vt:lpstr>Cover!Print_Area</vt:lpstr>
      <vt:lpstr>Definitions!Print_Area</vt:lpstr>
      <vt:lpstr>Ingest!Print_Area</vt:lpstr>
      <vt:lpstr>Introduction!Print_Area</vt:lpstr>
      <vt:lpstr>Preface!Print_Area</vt:lpstr>
      <vt:lpstr>'Product Distribution Trend'!Print_Area</vt:lpstr>
      <vt:lpstr>Summary!Print_Area</vt:lpstr>
      <vt:lpstr>'Top 20 Countries - Dist'!Print_Area</vt:lpstr>
      <vt:lpstr>'Total Archive Size'!Print_Area</vt:lpstr>
      <vt:lpstr>'Total Users'!Print_Area</vt:lpstr>
      <vt:lpstr>'Web Repeat Visitors'!Print_Area</vt:lpstr>
      <vt:lpstr>'Web Trends'!Print_Area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hchang</cp:lastModifiedBy>
  <cp:lastPrinted>2010-03-11T18:26:16Z</cp:lastPrinted>
  <dcterms:created xsi:type="dcterms:W3CDTF">2009-01-06T14:55:46Z</dcterms:created>
  <dcterms:modified xsi:type="dcterms:W3CDTF">2010-03-17T18:26:35Z</dcterms:modified>
</cp:coreProperties>
</file>