
<file path=[Content_Types].xml><?xml version="1.0" encoding="utf-8"?>
<Types xmlns="http://schemas.openxmlformats.org/package/2006/content-types">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drawings/drawing19.xml" ContentType="application/vnd.openxmlformats-officedocument.drawing+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drawings/drawing17.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drawings/drawing15.xml" ContentType="application/vnd.openxmlformats-officedocument.drawing+xml"/>
  <Override PartName="/xl/charts/chart29.xml" ContentType="application/vnd.openxmlformats-officedocument.drawingml.chart+xml"/>
  <Override PartName="/xl/worksheets/sheet3.xml" ContentType="application/vnd.openxmlformats-officedocument.spreadsheetml.worksheet+xml"/>
  <Override PartName="/xl/charts/chart18.xml" ContentType="application/vnd.openxmlformats-officedocument.drawingml.chart+xml"/>
  <Override PartName="/xl/drawings/drawing13.xml" ContentType="application/vnd.openxmlformats-officedocument.drawing+xml"/>
  <Override PartName="/xl/charts/chart27.xml" ContentType="application/vnd.openxmlformats-officedocument.drawingml.chart+xml"/>
  <Override PartName="/xl/charts/chart36.xml" ContentType="application/vnd.openxmlformats-officedocument.drawingml.chart+xml"/>
  <Override PartName="/xl/worksheets/sheet1.xml" ContentType="application/vnd.openxmlformats-officedocument.spreadsheetml.worksheet+xml"/>
  <Override PartName="/xl/charts/chart16.xml" ContentType="application/vnd.openxmlformats-officedocument.drawingml.chart+xml"/>
  <Override PartName="/xl/drawings/drawing11.xml" ContentType="application/vnd.openxmlformats-officedocument.drawing+xml"/>
  <Override PartName="/xl/charts/chart25.xml" ContentType="application/vnd.openxmlformats-officedocument.drawingml.chart+xml"/>
  <Override PartName="/xl/charts/chart34.xml" ContentType="application/vnd.openxmlformats-officedocument.drawingml.chart+xml"/>
  <Override PartName="/xl/worksheets/sheet29.xml" ContentType="application/vnd.openxmlformats-officedocument.spreadsheetml.worksheet+xml"/>
  <Override PartName="/xl/sharedStrings.xml" ContentType="application/vnd.openxmlformats-officedocument.spreadsheetml.sharedStrings+xml"/>
  <Override PartName="/xl/charts/chart14.xml" ContentType="application/vnd.openxmlformats-officedocument.drawingml.chart+xml"/>
  <Override PartName="/xl/charts/chart23.xml" ContentType="application/vnd.openxmlformats-officedocument.drawingml.chart+xml"/>
  <Override PartName="/xl/charts/chart32.xml" ContentType="application/vnd.openxmlformats-officedocument.drawingml.chart+xml"/>
  <Override PartName="/xl/worksheets/sheet18.xml" ContentType="application/vnd.openxmlformats-officedocument.spreadsheetml.worksheet+xml"/>
  <Override PartName="/xl/worksheets/sheet27.xml" ContentType="application/vnd.openxmlformats-officedocument.spreadsheetml.worksheet+xml"/>
  <Override PartName="/xl/charts/chart9.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30.xml" ContentType="application/vnd.openxmlformats-officedocument.drawingml.chart+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drawings/drawing18.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drawings/drawing16.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charts/chart37.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Default Extension="gif" ContentType="image/gif"/>
  <Override PartName="/xl/charts/chart26.xml" ContentType="application/vnd.openxmlformats-officedocument.drawingml.chart+xml"/>
  <Override PartName="/xl/charts/chart35.xml" ContentType="application/vnd.openxmlformats-officedocument.drawingml.char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charts/chart13.xml" ContentType="application/vnd.openxmlformats-officedocument.drawingml.chart+xml"/>
  <Override PartName="/xl/charts/chart15.xml" ContentType="application/vnd.openxmlformats-officedocument.drawingml.chart+xml"/>
  <Override PartName="/xl/drawings/drawing10.xml" ContentType="application/vnd.openxmlformats-officedocument.drawing+xml"/>
  <Override PartName="/xl/charts/chart24.xml" ContentType="application/vnd.openxmlformats-officedocument.drawingml.chart+xml"/>
  <Override PartName="/xl/charts/chart33.xml" ContentType="application/vnd.openxmlformats-officedocument.drawingml.chart+xml"/>
  <Override PartName="/xl/worksheets/sheet17.xml" ContentType="application/vnd.openxmlformats-officedocument.spreadsheetml.worksheet+xml"/>
  <Override PartName="/xl/worksheets/sheet26.xml" ContentType="application/vnd.openxmlformats-officedocument.spreadsheetml.worksheet+xml"/>
  <Override PartName="/xl/charts/chart8.xml" ContentType="application/vnd.openxmlformats-officedocument.drawingml.chart+xml"/>
  <Override PartName="/xl/charts/chart11.xml" ContentType="application/vnd.openxmlformats-officedocument.drawingml.chart+xml"/>
  <Override PartName="/xl/charts/chart22.xml" ContentType="application/vnd.openxmlformats-officedocument.drawingml.chart+xml"/>
  <Override PartName="/xl/charts/chart31.xml" ContentType="application/vnd.openxmlformats-officedocument.drawingml.chart+xml"/>
  <Override PartName="/docProps/core.xml" ContentType="application/vnd.openxmlformats-package.core-properties+xml"/>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5655" windowWidth="19260" windowHeight="5700" tabRatio="780" firstSheet="7" activeTab="7"/>
  </bookViews>
  <sheets>
    <sheet name="Cover" sheetId="25" r:id="rId1"/>
    <sheet name="Preface" sheetId="27" r:id="rId2"/>
    <sheet name="Introduction" sheetId="1" r:id="rId3"/>
    <sheet name="EOSDIS_Summary" sheetId="26" r:id="rId4"/>
    <sheet name="LANCE_Summary" sheetId="37" r:id="rId5"/>
    <sheet name="Notes" sheetId="14" r:id="rId6"/>
    <sheet name="Ingest" sheetId="16" r:id="rId7"/>
    <sheet name="Archive" sheetId="9" r:id="rId8"/>
    <sheet name="Total Archive Size" sheetId="8" r:id="rId9"/>
    <sheet name="Distribution" sheetId="7" r:id="rId10"/>
    <sheet name="NRT" sheetId="36" r:id="rId11"/>
    <sheet name="Top 20 Countries - Dist" sheetId="32" r:id="rId12"/>
    <sheet name="Unique Product Counts" sheetId="35" r:id="rId13"/>
    <sheet name="Top 10 Products - Dist" sheetId="33" r:id="rId14"/>
    <sheet name="Data Users" sheetId="6" r:id="rId15"/>
    <sheet name="Foreign Distribution" sheetId="34" r:id="rId16"/>
    <sheet name="Web Visits-Visitors" sheetId="5" r:id="rId17"/>
    <sheet name="Web Repeat Visitors" sheetId="15" r:id="rId18"/>
    <sheet name="Web Activity by Domain" sheetId="21" r:id="rId19"/>
    <sheet name="Web Activity by Country" sheetId="22" r:id="rId20"/>
    <sheet name="LANCE_WebMetrics" sheetId="38" r:id="rId21"/>
    <sheet name="Total Users" sheetId="17" r:id="rId22"/>
    <sheet name="Total Archive Trend" sheetId="39" r:id="rId23"/>
    <sheet name="Product Distribution Trend" sheetId="12" r:id="rId24"/>
    <sheet name="Volume Distribution Trend" sheetId="24" r:id="rId25"/>
    <sheet name="Top 10 Product Trend" sheetId="28" r:id="rId26"/>
    <sheet name="US - Foreign Trend" sheetId="30" r:id="rId27"/>
    <sheet name="Public - Science User Trend" sheetId="31" r:id="rId28"/>
    <sheet name="Web Trends" sheetId="23" r:id="rId29"/>
    <sheet name="Definitions" sheetId="2" r:id="rId30"/>
  </sheets>
  <definedNames>
    <definedName name="_xlnm.Print_Area" localSheetId="7">Archive!$A$1:$M$52</definedName>
    <definedName name="_xlnm.Print_Area" localSheetId="0">Cover!$A$1:$A$3</definedName>
    <definedName name="_xlnm.Print_Area" localSheetId="29">Definitions!$A$1:$B$35</definedName>
    <definedName name="_xlnm.Print_Area" localSheetId="3">EOSDIS_Summary!$A$1:$C$12</definedName>
    <definedName name="_xlnm.Print_Area" localSheetId="6">Ingest!$A$1:$J$48</definedName>
    <definedName name="_xlnm.Print_Area" localSheetId="2">Introduction!$A$1:$B$10</definedName>
    <definedName name="_xlnm.Print_Area" localSheetId="1">Preface!$A$1:$A$3</definedName>
    <definedName name="_xlnm.Print_Area" localSheetId="23">'Product Distribution Trend'!$A$1:$T$85</definedName>
    <definedName name="_xlnm.Print_Area" localSheetId="27">'Public - Science User Trend'!$A$3:$K$33</definedName>
    <definedName name="_xlnm.Print_Area" localSheetId="11">'Top 20 Countries - Dist'!$A$1:$G$32</definedName>
    <definedName name="_xlnm.Print_Area" localSheetId="8">'Total Archive Size'!$A$1:$O$46</definedName>
    <definedName name="_xlnm.Print_Area" localSheetId="21">'Total Users'!$A$1:$G$26</definedName>
    <definedName name="_xlnm.Print_Area" localSheetId="24">'Volume Distribution Trend'!#REF!</definedName>
    <definedName name="_xlnm.Print_Area" localSheetId="17">'Web Repeat Visitors'!$A$1:$M$39</definedName>
    <definedName name="_xlnm.Print_Area" localSheetId="28">'Web Trends'!$A$1:$Q$62</definedName>
  </definedNames>
  <calcPr calcId="125725"/>
</workbook>
</file>

<file path=xl/calcChain.xml><?xml version="1.0" encoding="utf-8"?>
<calcChain xmlns="http://schemas.openxmlformats.org/spreadsheetml/2006/main">
  <c r="D49" i="5"/>
  <c r="H25" i="22"/>
  <c r="H24"/>
  <c r="H23"/>
  <c r="H22"/>
  <c r="H21"/>
  <c r="H20"/>
  <c r="H19"/>
  <c r="H18"/>
  <c r="H17"/>
  <c r="H16"/>
  <c r="H15"/>
  <c r="H14"/>
  <c r="H13"/>
  <c r="H12"/>
  <c r="H11"/>
  <c r="H10"/>
  <c r="H9"/>
  <c r="H8"/>
  <c r="H7"/>
  <c r="H6"/>
  <c r="F25"/>
  <c r="F24"/>
  <c r="F23"/>
  <c r="F22"/>
  <c r="F21"/>
  <c r="F20"/>
  <c r="F19"/>
  <c r="F18"/>
  <c r="F17"/>
  <c r="F16"/>
  <c r="F15"/>
  <c r="F14"/>
  <c r="F13"/>
  <c r="F12"/>
  <c r="F11"/>
  <c r="F10"/>
  <c r="F9"/>
  <c r="F8"/>
  <c r="F7"/>
  <c r="F6"/>
  <c r="D25"/>
  <c r="D24"/>
  <c r="D23"/>
  <c r="D22"/>
  <c r="D21"/>
  <c r="D20"/>
  <c r="D19"/>
  <c r="D18"/>
  <c r="D17"/>
  <c r="D16"/>
  <c r="D15"/>
  <c r="D14"/>
  <c r="D13"/>
  <c r="D12"/>
  <c r="D11"/>
  <c r="D10"/>
  <c r="D9"/>
  <c r="D8"/>
  <c r="D7"/>
  <c r="D6"/>
  <c r="H23" i="21" l="1"/>
  <c r="H22"/>
  <c r="H21"/>
  <c r="H20"/>
  <c r="H19"/>
  <c r="H18"/>
  <c r="H17"/>
  <c r="H16"/>
  <c r="H15"/>
  <c r="H14"/>
  <c r="H13"/>
  <c r="H12"/>
  <c r="H11"/>
  <c r="H10"/>
  <c r="H9"/>
  <c r="H8"/>
  <c r="H7"/>
  <c r="H6"/>
  <c r="H5"/>
  <c r="H4"/>
  <c r="F23"/>
  <c r="F22"/>
  <c r="F21"/>
  <c r="F20"/>
  <c r="F19"/>
  <c r="F18"/>
  <c r="F17"/>
  <c r="F16"/>
  <c r="F15"/>
  <c r="F14"/>
  <c r="F13"/>
  <c r="F12"/>
  <c r="F11"/>
  <c r="F10"/>
  <c r="F9"/>
  <c r="F8"/>
  <c r="F7"/>
  <c r="F6"/>
  <c r="F5"/>
  <c r="F4"/>
  <c r="D23"/>
  <c r="D22"/>
  <c r="D21"/>
  <c r="D20"/>
  <c r="D19"/>
  <c r="D18"/>
  <c r="D17"/>
  <c r="D16"/>
  <c r="D15"/>
  <c r="D14"/>
  <c r="D13"/>
  <c r="D12"/>
  <c r="D11"/>
  <c r="D10"/>
  <c r="D9"/>
  <c r="D8"/>
  <c r="D7"/>
  <c r="D6"/>
  <c r="D5"/>
  <c r="D4"/>
  <c r="H82" i="38"/>
  <c r="H81"/>
  <c r="H80"/>
  <c r="H79"/>
  <c r="H78"/>
  <c r="H77"/>
  <c r="H76"/>
  <c r="H75"/>
  <c r="H74"/>
  <c r="H73"/>
  <c r="H72"/>
  <c r="H71"/>
  <c r="H70"/>
  <c r="H69"/>
  <c r="H68"/>
  <c r="H67"/>
  <c r="H66"/>
  <c r="H65"/>
  <c r="H64"/>
  <c r="H63"/>
  <c r="F82"/>
  <c r="F81"/>
  <c r="F80"/>
  <c r="F79"/>
  <c r="F78"/>
  <c r="F77"/>
  <c r="F76"/>
  <c r="F75"/>
  <c r="F74"/>
  <c r="F73"/>
  <c r="F72"/>
  <c r="F71"/>
  <c r="F70"/>
  <c r="F69"/>
  <c r="F68"/>
  <c r="F67"/>
  <c r="F66"/>
  <c r="F65"/>
  <c r="F64"/>
  <c r="F63"/>
  <c r="D82"/>
  <c r="D81"/>
  <c r="D80"/>
  <c r="D79"/>
  <c r="D78"/>
  <c r="D77"/>
  <c r="D76"/>
  <c r="D75"/>
  <c r="D74"/>
  <c r="D73"/>
  <c r="D72"/>
  <c r="D71"/>
  <c r="D70"/>
  <c r="D69"/>
  <c r="D68"/>
  <c r="D67"/>
  <c r="D66"/>
  <c r="D65"/>
  <c r="D64"/>
  <c r="D63"/>
  <c r="H55"/>
  <c r="H54"/>
  <c r="H53"/>
  <c r="H52"/>
  <c r="H51"/>
  <c r="H50"/>
  <c r="H49"/>
  <c r="H48"/>
  <c r="H47"/>
  <c r="H46"/>
  <c r="H45"/>
  <c r="H44"/>
  <c r="H43"/>
  <c r="H42"/>
  <c r="H41"/>
  <c r="H40"/>
  <c r="H39"/>
  <c r="H38"/>
  <c r="H37"/>
  <c r="H36"/>
  <c r="F55"/>
  <c r="F54"/>
  <c r="F53"/>
  <c r="F52"/>
  <c r="F51"/>
  <c r="F50"/>
  <c r="F49"/>
  <c r="F48"/>
  <c r="F47"/>
  <c r="F46"/>
  <c r="F45"/>
  <c r="F44"/>
  <c r="F43"/>
  <c r="F42"/>
  <c r="F41"/>
  <c r="F40"/>
  <c r="F39"/>
  <c r="F38"/>
  <c r="F37"/>
  <c r="F36"/>
  <c r="D55"/>
  <c r="D54"/>
  <c r="D53"/>
  <c r="D52"/>
  <c r="D51"/>
  <c r="D50"/>
  <c r="D49"/>
  <c r="D48"/>
  <c r="D47"/>
  <c r="D46"/>
  <c r="D45"/>
  <c r="D44"/>
  <c r="D43"/>
  <c r="D42"/>
  <c r="D41"/>
  <c r="D40"/>
  <c r="D39"/>
  <c r="D38"/>
  <c r="D37"/>
  <c r="D36"/>
  <c r="B18" i="9" l="1"/>
  <c r="B18" i="16"/>
  <c r="B48" i="39"/>
  <c r="B19" s="1"/>
  <c r="B67" s="1"/>
  <c r="B15"/>
  <c r="B16"/>
  <c r="F34"/>
  <c r="L34"/>
  <c r="E35"/>
  <c r="F35"/>
  <c r="L35"/>
  <c r="B6" s="1"/>
  <c r="E36"/>
  <c r="F36" s="1"/>
  <c r="L36"/>
  <c r="B7" s="1"/>
  <c r="D37"/>
  <c r="F37" s="1"/>
  <c r="E37"/>
  <c r="L37"/>
  <c r="B8" s="1"/>
  <c r="D38"/>
  <c r="F38" s="1"/>
  <c r="E38"/>
  <c r="L38"/>
  <c r="B9" s="1"/>
  <c r="H39"/>
  <c r="L39" s="1"/>
  <c r="B10" s="1"/>
  <c r="I39"/>
  <c r="H40"/>
  <c r="L40" s="1"/>
  <c r="B11" s="1"/>
  <c r="I40"/>
  <c r="I41"/>
  <c r="H41" s="1"/>
  <c r="L41" s="1"/>
  <c r="B12" s="1"/>
  <c r="J41"/>
  <c r="H42"/>
  <c r="L42"/>
  <c r="B13" s="1"/>
  <c r="L43"/>
  <c r="B14" s="1"/>
  <c r="L44"/>
  <c r="L45"/>
  <c r="L46"/>
  <c r="B17" s="1"/>
  <c r="L47"/>
  <c r="B18" s="1"/>
  <c r="D38" i="8"/>
  <c r="C38"/>
  <c r="L48" i="39" l="1"/>
  <c r="D8" i="34"/>
  <c r="C8"/>
  <c r="B8"/>
  <c r="H18" i="30" l="1"/>
  <c r="E103" i="23"/>
  <c r="D103"/>
  <c r="C103"/>
  <c r="B103"/>
  <c r="F43"/>
  <c r="E43"/>
  <c r="D43"/>
  <c r="C43"/>
  <c r="B43"/>
  <c r="F29"/>
  <c r="E29"/>
  <c r="D29"/>
  <c r="C29"/>
  <c r="B29"/>
  <c r="F15"/>
  <c r="E15"/>
  <c r="D15"/>
  <c r="C15"/>
  <c r="B15"/>
  <c r="H19" i="30" l="1"/>
  <c r="M67" i="24"/>
  <c r="L67"/>
  <c r="K67"/>
  <c r="J67"/>
  <c r="I67"/>
  <c r="H67"/>
  <c r="G67"/>
  <c r="F67"/>
  <c r="E67"/>
  <c r="B67"/>
  <c r="M66"/>
  <c r="L66"/>
  <c r="K66"/>
  <c r="J66"/>
  <c r="I66"/>
  <c r="H66"/>
  <c r="G66"/>
  <c r="F66"/>
  <c r="E66"/>
  <c r="D66"/>
  <c r="D67" s="1"/>
  <c r="C66"/>
  <c r="C67" s="1"/>
  <c r="B66"/>
  <c r="W86"/>
  <c r="V86"/>
  <c r="U86"/>
  <c r="T86"/>
  <c r="S86"/>
  <c r="R86"/>
  <c r="Q86"/>
  <c r="P86"/>
  <c r="O86"/>
  <c r="N86"/>
  <c r="M86"/>
  <c r="L86"/>
  <c r="K86"/>
  <c r="J86"/>
  <c r="I86"/>
  <c r="H86"/>
  <c r="G86"/>
  <c r="F86"/>
  <c r="E86"/>
  <c r="D86"/>
  <c r="C86"/>
  <c r="B86"/>
  <c r="X85"/>
  <c r="X86" s="1"/>
  <c r="B42" i="12"/>
  <c r="B41"/>
  <c r="N66"/>
  <c r="M66"/>
  <c r="L66"/>
  <c r="K66"/>
  <c r="J66"/>
  <c r="I66"/>
  <c r="H66"/>
  <c r="G66"/>
  <c r="F66"/>
  <c r="E66"/>
  <c r="D66"/>
  <c r="C66"/>
  <c r="B66"/>
  <c r="M65"/>
  <c r="L65"/>
  <c r="K65"/>
  <c r="J65"/>
  <c r="I65"/>
  <c r="H65"/>
  <c r="G65"/>
  <c r="F65"/>
  <c r="E65"/>
  <c r="D65"/>
  <c r="C65"/>
  <c r="B65"/>
  <c r="N65" s="1"/>
  <c r="W85"/>
  <c r="V85"/>
  <c r="U85"/>
  <c r="T85"/>
  <c r="S85"/>
  <c r="R85"/>
  <c r="Q85"/>
  <c r="P85"/>
  <c r="O85"/>
  <c r="N85"/>
  <c r="M85"/>
  <c r="L85"/>
  <c r="K85"/>
  <c r="J85"/>
  <c r="I85"/>
  <c r="H85"/>
  <c r="G85"/>
  <c r="F85"/>
  <c r="E85"/>
  <c r="D85"/>
  <c r="C85"/>
  <c r="B85"/>
  <c r="X84"/>
  <c r="X85" s="1"/>
  <c r="U37" i="6"/>
  <c r="T37"/>
  <c r="S37"/>
  <c r="R37"/>
  <c r="Q37"/>
  <c r="P37"/>
  <c r="O37"/>
  <c r="N37"/>
  <c r="M37"/>
  <c r="L37"/>
  <c r="K37"/>
  <c r="J37"/>
  <c r="I37"/>
  <c r="H37"/>
  <c r="G37"/>
  <c r="F37"/>
  <c r="E37"/>
  <c r="D37"/>
  <c r="C37"/>
  <c r="B37"/>
  <c r="D12" i="36"/>
  <c r="C12"/>
  <c r="C13" s="1"/>
  <c r="N66" i="24" l="1"/>
  <c r="B43" s="1"/>
  <c r="B44" s="1"/>
  <c r="N67"/>
  <c r="M39" i="15"/>
  <c r="E57" i="36"/>
  <c r="M29" i="38" l="1"/>
  <c r="C23"/>
  <c r="B23"/>
  <c r="F65" i="24" l="1"/>
  <c r="F64"/>
  <c r="F63"/>
  <c r="F62"/>
  <c r="F61"/>
  <c r="F60"/>
  <c r="F59"/>
  <c r="F58"/>
  <c r="F57"/>
  <c r="F56"/>
  <c r="F55"/>
  <c r="F54"/>
  <c r="F53"/>
  <c r="G65"/>
  <c r="G64"/>
  <c r="G63"/>
  <c r="G62"/>
  <c r="G61"/>
  <c r="G60"/>
  <c r="G59"/>
  <c r="G58"/>
  <c r="G57"/>
  <c r="G56"/>
  <c r="G55"/>
  <c r="G54"/>
  <c r="G53"/>
  <c r="E65"/>
  <c r="E64"/>
  <c r="E63"/>
  <c r="E62"/>
  <c r="E61"/>
  <c r="E60"/>
  <c r="E59"/>
  <c r="E58"/>
  <c r="E57"/>
  <c r="E56"/>
  <c r="E55"/>
  <c r="E54"/>
  <c r="E53"/>
  <c r="D65"/>
  <c r="C65"/>
  <c r="D64"/>
  <c r="C64"/>
  <c r="D63"/>
  <c r="C63"/>
  <c r="D62"/>
  <c r="C62"/>
  <c r="D61"/>
  <c r="C61"/>
  <c r="D60"/>
  <c r="C60"/>
  <c r="D59"/>
  <c r="C59"/>
  <c r="D58"/>
  <c r="C58"/>
  <c r="D57"/>
  <c r="C57"/>
  <c r="D56"/>
  <c r="C56"/>
  <c r="D55"/>
  <c r="C55"/>
  <c r="D54"/>
  <c r="C54"/>
  <c r="D53"/>
  <c r="C53"/>
  <c r="B65"/>
  <c r="B64"/>
  <c r="B63"/>
  <c r="B62"/>
  <c r="B61"/>
  <c r="B60"/>
  <c r="B59"/>
  <c r="B58"/>
  <c r="B57"/>
  <c r="B56"/>
  <c r="B55"/>
  <c r="B54"/>
  <c r="B53"/>
  <c r="F64" i="12" l="1"/>
  <c r="F63"/>
  <c r="F62"/>
  <c r="F61"/>
  <c r="F60"/>
  <c r="F59"/>
  <c r="F58"/>
  <c r="F57"/>
  <c r="F56"/>
  <c r="F55"/>
  <c r="F54"/>
  <c r="F53"/>
  <c r="F52"/>
  <c r="E64"/>
  <c r="E63"/>
  <c r="E62"/>
  <c r="E61"/>
  <c r="E60"/>
  <c r="E59"/>
  <c r="E58"/>
  <c r="E57"/>
  <c r="E56"/>
  <c r="E55"/>
  <c r="E54"/>
  <c r="E53"/>
  <c r="E52"/>
  <c r="D52"/>
  <c r="X83"/>
  <c r="X82"/>
  <c r="X81"/>
  <c r="X80"/>
  <c r="X79"/>
  <c r="X78"/>
  <c r="X77"/>
  <c r="X76"/>
  <c r="X75"/>
  <c r="X74"/>
  <c r="X73"/>
  <c r="X72"/>
  <c r="D64"/>
  <c r="C64"/>
  <c r="D63"/>
  <c r="C63"/>
  <c r="D62"/>
  <c r="C62"/>
  <c r="D61"/>
  <c r="C61"/>
  <c r="D60"/>
  <c r="C60"/>
  <c r="D59"/>
  <c r="C59"/>
  <c r="D58"/>
  <c r="C58"/>
  <c r="D57"/>
  <c r="C57"/>
  <c r="D56"/>
  <c r="C56"/>
  <c r="D55"/>
  <c r="C55"/>
  <c r="D54"/>
  <c r="C54"/>
  <c r="D53"/>
  <c r="C53"/>
  <c r="C52"/>
  <c r="B64"/>
  <c r="B63"/>
  <c r="B62"/>
  <c r="B61"/>
  <c r="B60"/>
  <c r="B59"/>
  <c r="B58"/>
  <c r="B57"/>
  <c r="B56"/>
  <c r="B55"/>
  <c r="B54"/>
  <c r="B53"/>
  <c r="B52"/>
  <c r="E26" i="35"/>
  <c r="D26"/>
  <c r="C26"/>
  <c r="B26"/>
  <c r="A26"/>
  <c r="F184" i="7"/>
  <c r="E184"/>
  <c r="D184"/>
  <c r="C184"/>
  <c r="F183"/>
  <c r="E183"/>
  <c r="D183"/>
  <c r="C183"/>
  <c r="F182"/>
  <c r="E182"/>
  <c r="D182"/>
  <c r="C182"/>
  <c r="F181"/>
  <c r="E181"/>
  <c r="D181"/>
  <c r="C181"/>
  <c r="F180"/>
  <c r="E180"/>
  <c r="D180"/>
  <c r="C180"/>
  <c r="F179"/>
  <c r="E179"/>
  <c r="D179"/>
  <c r="C179"/>
  <c r="F178"/>
  <c r="E178"/>
  <c r="D178"/>
  <c r="C178"/>
  <c r="B184"/>
  <c r="B183"/>
  <c r="B182"/>
  <c r="B181"/>
  <c r="B180"/>
  <c r="B179"/>
  <c r="B178"/>
  <c r="F138"/>
  <c r="E138"/>
  <c r="D138"/>
  <c r="C138"/>
  <c r="F137"/>
  <c r="E137"/>
  <c r="D137"/>
  <c r="C137"/>
  <c r="F136"/>
  <c r="E136"/>
  <c r="D136"/>
  <c r="C136"/>
  <c r="F135"/>
  <c r="E135"/>
  <c r="D135"/>
  <c r="C135"/>
  <c r="F134"/>
  <c r="E134"/>
  <c r="D134"/>
  <c r="C134"/>
  <c r="F133"/>
  <c r="E133"/>
  <c r="D133"/>
  <c r="C133"/>
  <c r="F132"/>
  <c r="E132"/>
  <c r="D132"/>
  <c r="C132"/>
  <c r="B138"/>
  <c r="B137"/>
  <c r="B136"/>
  <c r="B135"/>
  <c r="B134"/>
  <c r="B133"/>
  <c r="B132"/>
  <c r="F92"/>
  <c r="E92"/>
  <c r="D92"/>
  <c r="C92"/>
  <c r="F91"/>
  <c r="E91"/>
  <c r="D91"/>
  <c r="C91"/>
  <c r="F90"/>
  <c r="E90"/>
  <c r="D90"/>
  <c r="C90"/>
  <c r="F89"/>
  <c r="E89"/>
  <c r="D89"/>
  <c r="C89"/>
  <c r="F88"/>
  <c r="E88"/>
  <c r="D88"/>
  <c r="C88"/>
  <c r="F87"/>
  <c r="E87"/>
  <c r="D87"/>
  <c r="C87"/>
  <c r="F86"/>
  <c r="E86"/>
  <c r="D86"/>
  <c r="C86"/>
  <c r="F85"/>
  <c r="E85"/>
  <c r="D85"/>
  <c r="C85"/>
  <c r="F84"/>
  <c r="E84"/>
  <c r="D84"/>
  <c r="C84"/>
  <c r="F83"/>
  <c r="E83"/>
  <c r="D83"/>
  <c r="C83"/>
  <c r="F82"/>
  <c r="E82"/>
  <c r="D82"/>
  <c r="C82"/>
  <c r="F81"/>
  <c r="E81"/>
  <c r="D81"/>
  <c r="C81"/>
  <c r="B92"/>
  <c r="B91"/>
  <c r="B90"/>
  <c r="B89"/>
  <c r="B88"/>
  <c r="B87"/>
  <c r="B86"/>
  <c r="B85"/>
  <c r="B84"/>
  <c r="B83"/>
  <c r="B82"/>
  <c r="B81"/>
  <c r="F36"/>
  <c r="E36"/>
  <c r="D36"/>
  <c r="C36"/>
  <c r="F35"/>
  <c r="E35"/>
  <c r="D35"/>
  <c r="C35"/>
  <c r="F34"/>
  <c r="E34"/>
  <c r="D34"/>
  <c r="C34"/>
  <c r="F33"/>
  <c r="E33"/>
  <c r="D33"/>
  <c r="C33"/>
  <c r="F32"/>
  <c r="E32"/>
  <c r="D32"/>
  <c r="C32"/>
  <c r="F31"/>
  <c r="E31"/>
  <c r="D31"/>
  <c r="C31"/>
  <c r="F30"/>
  <c r="E30"/>
  <c r="D30"/>
  <c r="C30"/>
  <c r="F29"/>
  <c r="E29"/>
  <c r="D29"/>
  <c r="C29"/>
  <c r="F28"/>
  <c r="E28"/>
  <c r="D28"/>
  <c r="C28"/>
  <c r="F27"/>
  <c r="E27"/>
  <c r="D27"/>
  <c r="C27"/>
  <c r="F26"/>
  <c r="E26"/>
  <c r="D26"/>
  <c r="C26"/>
  <c r="F25"/>
  <c r="E25"/>
  <c r="D25"/>
  <c r="C25"/>
  <c r="B36"/>
  <c r="B35"/>
  <c r="B34"/>
  <c r="B33"/>
  <c r="B32"/>
  <c r="B31"/>
  <c r="B30"/>
  <c r="B29"/>
  <c r="B28"/>
  <c r="B27"/>
  <c r="B26"/>
  <c r="B25"/>
  <c r="F63" i="6"/>
  <c r="E63"/>
  <c r="D63"/>
  <c r="C63"/>
  <c r="F62"/>
  <c r="E62"/>
  <c r="D62"/>
  <c r="C62"/>
  <c r="F61"/>
  <c r="E61"/>
  <c r="D61"/>
  <c r="C61"/>
  <c r="F60"/>
  <c r="E60"/>
  <c r="D60"/>
  <c r="C60"/>
  <c r="F59"/>
  <c r="E59"/>
  <c r="D59"/>
  <c r="C59"/>
  <c r="F58"/>
  <c r="E58"/>
  <c r="D58"/>
  <c r="C58"/>
  <c r="F57"/>
  <c r="E57"/>
  <c r="D57"/>
  <c r="C57"/>
  <c r="B63"/>
  <c r="B62"/>
  <c r="B61"/>
  <c r="B60"/>
  <c r="B59"/>
  <c r="B58"/>
  <c r="B57"/>
  <c r="F22"/>
  <c r="E22"/>
  <c r="D22"/>
  <c r="C22"/>
  <c r="F21"/>
  <c r="E21"/>
  <c r="D21"/>
  <c r="C21"/>
  <c r="F20"/>
  <c r="E20"/>
  <c r="D20"/>
  <c r="C20"/>
  <c r="F19"/>
  <c r="E19"/>
  <c r="D19"/>
  <c r="C19"/>
  <c r="F18"/>
  <c r="E18"/>
  <c r="D18"/>
  <c r="C18"/>
  <c r="F17"/>
  <c r="E17"/>
  <c r="D17"/>
  <c r="C17"/>
  <c r="F16"/>
  <c r="E16"/>
  <c r="D16"/>
  <c r="C16"/>
  <c r="B22"/>
  <c r="B21"/>
  <c r="B20"/>
  <c r="B19"/>
  <c r="B18"/>
  <c r="B17"/>
  <c r="B16"/>
  <c r="E102" i="23" l="1"/>
  <c r="D102"/>
  <c r="B102"/>
  <c r="C102"/>
  <c r="F22" i="17"/>
  <c r="D22"/>
  <c r="C22"/>
  <c r="B22"/>
  <c r="E22"/>
  <c r="E25" s="1"/>
  <c r="L15" i="15"/>
  <c r="L14"/>
  <c r="L13"/>
  <c r="L12"/>
  <c r="L11"/>
  <c r="L10"/>
  <c r="L9"/>
  <c r="L8"/>
  <c r="L7"/>
  <c r="L6"/>
  <c r="L5"/>
  <c r="L16" s="1"/>
  <c r="K16"/>
  <c r="J16"/>
  <c r="I16"/>
  <c r="H16"/>
  <c r="G16"/>
  <c r="F16"/>
  <c r="E16"/>
  <c r="D16"/>
  <c r="C16"/>
  <c r="B16"/>
  <c r="C49" i="5"/>
  <c r="B49"/>
  <c r="D32" i="16"/>
  <c r="C16" s="1"/>
  <c r="C32"/>
  <c r="B16" s="1"/>
  <c r="D31"/>
  <c r="C15" s="1"/>
  <c r="C31"/>
  <c r="B15" s="1"/>
  <c r="D30"/>
  <c r="C14" s="1"/>
  <c r="C30"/>
  <c r="B14" s="1"/>
  <c r="D29"/>
  <c r="C13" s="1"/>
  <c r="C29"/>
  <c r="B13" s="1"/>
  <c r="D28"/>
  <c r="C12" s="1"/>
  <c r="C28"/>
  <c r="B12" s="1"/>
  <c r="D27"/>
  <c r="C11" s="1"/>
  <c r="C27"/>
  <c r="B11" s="1"/>
  <c r="D26"/>
  <c r="C10" s="1"/>
  <c r="C26"/>
  <c r="B10" s="1"/>
  <c r="D25"/>
  <c r="C9" s="1"/>
  <c r="C25"/>
  <c r="B9" s="1"/>
  <c r="D24"/>
  <c r="C8" s="1"/>
  <c r="C24"/>
  <c r="B8" s="1"/>
  <c r="D23"/>
  <c r="C7" s="1"/>
  <c r="C23"/>
  <c r="B7" s="1"/>
  <c r="D53"/>
  <c r="C53"/>
  <c r="D35" l="1"/>
  <c r="C35"/>
  <c r="G22" i="17"/>
  <c r="D31" i="8"/>
  <c r="C31"/>
  <c r="D30"/>
  <c r="C30"/>
  <c r="D29"/>
  <c r="C29"/>
  <c r="D28"/>
  <c r="C28"/>
  <c r="D27"/>
  <c r="C27"/>
  <c r="D26"/>
  <c r="C26"/>
  <c r="D25"/>
  <c r="C25"/>
  <c r="D24"/>
  <c r="C24"/>
  <c r="D23"/>
  <c r="C23"/>
  <c r="D22"/>
  <c r="C22"/>
  <c r="D21"/>
  <c r="C21"/>
  <c r="D51"/>
  <c r="C51"/>
  <c r="D32" i="9"/>
  <c r="C16" s="1"/>
  <c r="C32"/>
  <c r="D31"/>
  <c r="C31"/>
  <c r="D30"/>
  <c r="C14" s="1"/>
  <c r="C30"/>
  <c r="D29"/>
  <c r="C29"/>
  <c r="D28"/>
  <c r="C12" s="1"/>
  <c r="C28"/>
  <c r="D27"/>
  <c r="C11" s="1"/>
  <c r="C27"/>
  <c r="D26"/>
  <c r="C10" s="1"/>
  <c r="C26"/>
  <c r="D25"/>
  <c r="C9" s="1"/>
  <c r="C25"/>
  <c r="B9" s="1"/>
  <c r="D24"/>
  <c r="C8" s="1"/>
  <c r="C24"/>
  <c r="D23"/>
  <c r="C23"/>
  <c r="B7" s="1"/>
  <c r="D22"/>
  <c r="C22"/>
  <c r="B16"/>
  <c r="C15"/>
  <c r="B15"/>
  <c r="B14"/>
  <c r="C13"/>
  <c r="B13"/>
  <c r="B12"/>
  <c r="B11"/>
  <c r="B10"/>
  <c r="B8"/>
  <c r="C7"/>
  <c r="B6"/>
  <c r="C17" i="16"/>
  <c r="G19" i="30"/>
  <c r="G18"/>
  <c r="M65" i="24"/>
  <c r="L65"/>
  <c r="M64"/>
  <c r="L64"/>
  <c r="M63"/>
  <c r="L63"/>
  <c r="M62"/>
  <c r="L62"/>
  <c r="M61"/>
  <c r="L61"/>
  <c r="M60"/>
  <c r="L60"/>
  <c r="M59"/>
  <c r="L59"/>
  <c r="M58"/>
  <c r="L58"/>
  <c r="M57"/>
  <c r="L57"/>
  <c r="M56"/>
  <c r="L56"/>
  <c r="M55"/>
  <c r="L55"/>
  <c r="M54"/>
  <c r="L54"/>
  <c r="M53"/>
  <c r="L53"/>
  <c r="K65"/>
  <c r="J65"/>
  <c r="J64"/>
  <c r="J63"/>
  <c r="J62"/>
  <c r="J61"/>
  <c r="J60"/>
  <c r="J59"/>
  <c r="J58"/>
  <c r="J57"/>
  <c r="J56"/>
  <c r="J55"/>
  <c r="J54"/>
  <c r="J53"/>
  <c r="I65"/>
  <c r="H65"/>
  <c r="X84"/>
  <c r="G64" i="12"/>
  <c r="G63"/>
  <c r="G62"/>
  <c r="G61"/>
  <c r="G60"/>
  <c r="G59"/>
  <c r="G58"/>
  <c r="G57"/>
  <c r="G56"/>
  <c r="G55"/>
  <c r="G54"/>
  <c r="G53"/>
  <c r="G52"/>
  <c r="N63"/>
  <c r="N62"/>
  <c r="N61"/>
  <c r="N60"/>
  <c r="N59"/>
  <c r="N58"/>
  <c r="N57"/>
  <c r="N56"/>
  <c r="N55"/>
  <c r="N54"/>
  <c r="N53"/>
  <c r="I64"/>
  <c r="N64" s="1"/>
  <c r="B40" s="1"/>
  <c r="H64"/>
  <c r="M64"/>
  <c r="L64"/>
  <c r="K64"/>
  <c r="M63"/>
  <c r="L63"/>
  <c r="K63"/>
  <c r="M62"/>
  <c r="L62"/>
  <c r="K62"/>
  <c r="M61"/>
  <c r="L61"/>
  <c r="K61"/>
  <c r="M60"/>
  <c r="L60"/>
  <c r="K60"/>
  <c r="M59"/>
  <c r="L59"/>
  <c r="K59"/>
  <c r="M58"/>
  <c r="L58"/>
  <c r="K58"/>
  <c r="M57"/>
  <c r="L57"/>
  <c r="K57"/>
  <c r="M56"/>
  <c r="L56"/>
  <c r="K56"/>
  <c r="M55"/>
  <c r="L55"/>
  <c r="K55"/>
  <c r="M54"/>
  <c r="L54"/>
  <c r="K54"/>
  <c r="M53"/>
  <c r="L53"/>
  <c r="K53"/>
  <c r="M52"/>
  <c r="L52"/>
  <c r="K52"/>
  <c r="J64"/>
  <c r="J63"/>
  <c r="J62"/>
  <c r="J61"/>
  <c r="J60"/>
  <c r="J59"/>
  <c r="J58"/>
  <c r="J57"/>
  <c r="J56"/>
  <c r="J55"/>
  <c r="J54"/>
  <c r="J53"/>
  <c r="J52"/>
  <c r="M63" i="6"/>
  <c r="L63"/>
  <c r="K63"/>
  <c r="M62"/>
  <c r="L62"/>
  <c r="K62"/>
  <c r="M61"/>
  <c r="L61"/>
  <c r="K61"/>
  <c r="M60"/>
  <c r="L60"/>
  <c r="K60"/>
  <c r="M59"/>
  <c r="L59"/>
  <c r="K59"/>
  <c r="M58"/>
  <c r="L58"/>
  <c r="K58"/>
  <c r="M57"/>
  <c r="L57"/>
  <c r="K57"/>
  <c r="J63"/>
  <c r="J62"/>
  <c r="J61"/>
  <c r="J60"/>
  <c r="J59"/>
  <c r="J58"/>
  <c r="J64" s="1"/>
  <c r="J50" s="1"/>
  <c r="J57"/>
  <c r="G63"/>
  <c r="G62"/>
  <c r="G61"/>
  <c r="G60"/>
  <c r="G59"/>
  <c r="G58"/>
  <c r="G57"/>
  <c r="K78"/>
  <c r="J78"/>
  <c r="U77"/>
  <c r="U76"/>
  <c r="U75"/>
  <c r="U74"/>
  <c r="U73"/>
  <c r="U72"/>
  <c r="U71"/>
  <c r="M22"/>
  <c r="L22"/>
  <c r="K22"/>
  <c r="M21"/>
  <c r="L21"/>
  <c r="K21"/>
  <c r="M20"/>
  <c r="L20"/>
  <c r="K20"/>
  <c r="M19"/>
  <c r="L19"/>
  <c r="K19"/>
  <c r="M18"/>
  <c r="L18"/>
  <c r="K18"/>
  <c r="M17"/>
  <c r="L17"/>
  <c r="K17"/>
  <c r="M16"/>
  <c r="L16"/>
  <c r="K16"/>
  <c r="J22"/>
  <c r="J21"/>
  <c r="J20"/>
  <c r="J19"/>
  <c r="J18"/>
  <c r="J17"/>
  <c r="J23" s="1"/>
  <c r="J9" s="1"/>
  <c r="J16"/>
  <c r="G22"/>
  <c r="G21"/>
  <c r="G20"/>
  <c r="G19"/>
  <c r="G18"/>
  <c r="G17"/>
  <c r="G16"/>
  <c r="U36"/>
  <c r="U35"/>
  <c r="U34"/>
  <c r="U33"/>
  <c r="U32"/>
  <c r="U31"/>
  <c r="U30"/>
  <c r="L26" i="35"/>
  <c r="K26"/>
  <c r="J26"/>
  <c r="I26"/>
  <c r="H26"/>
  <c r="G26"/>
  <c r="F26"/>
  <c r="U78" i="6" l="1"/>
  <c r="D33" i="9"/>
  <c r="B17"/>
  <c r="C33"/>
  <c r="F67" i="36"/>
  <c r="D33" i="8"/>
  <c r="C33"/>
  <c r="C6" i="9"/>
  <c r="C17" s="1"/>
  <c r="B17" i="16"/>
  <c r="N65" i="24"/>
  <c r="B42" s="1"/>
  <c r="G184" i="7"/>
  <c r="G183"/>
  <c r="G182"/>
  <c r="G181"/>
  <c r="G180"/>
  <c r="G179"/>
  <c r="G178"/>
  <c r="T197"/>
  <c r="S197"/>
  <c r="R197"/>
  <c r="Q197"/>
  <c r="P197"/>
  <c r="O197"/>
  <c r="N197"/>
  <c r="M197"/>
  <c r="L197"/>
  <c r="K197"/>
  <c r="J197"/>
  <c r="I197"/>
  <c r="H197"/>
  <c r="G197"/>
  <c r="F197"/>
  <c r="E197"/>
  <c r="D197"/>
  <c r="C197"/>
  <c r="M184"/>
  <c r="L184"/>
  <c r="K184"/>
  <c r="M183"/>
  <c r="L183"/>
  <c r="K183"/>
  <c r="M182"/>
  <c r="L182"/>
  <c r="K182"/>
  <c r="M181"/>
  <c r="L181"/>
  <c r="K181"/>
  <c r="M180"/>
  <c r="L180"/>
  <c r="K180"/>
  <c r="M179"/>
  <c r="L179"/>
  <c r="K179"/>
  <c r="M178"/>
  <c r="L178"/>
  <c r="K178"/>
  <c r="J184"/>
  <c r="J183"/>
  <c r="J182"/>
  <c r="J181"/>
  <c r="J180"/>
  <c r="J179"/>
  <c r="J178"/>
  <c r="M138"/>
  <c r="L138"/>
  <c r="K138"/>
  <c r="M137"/>
  <c r="L137"/>
  <c r="K137"/>
  <c r="M136"/>
  <c r="L136"/>
  <c r="K136"/>
  <c r="M135"/>
  <c r="L135"/>
  <c r="K135"/>
  <c r="M134"/>
  <c r="L134"/>
  <c r="K134"/>
  <c r="M133"/>
  <c r="L133"/>
  <c r="K133"/>
  <c r="M132"/>
  <c r="L132"/>
  <c r="K132"/>
  <c r="J138"/>
  <c r="J137"/>
  <c r="J136"/>
  <c r="J135"/>
  <c r="J134"/>
  <c r="J133"/>
  <c r="J132"/>
  <c r="M92"/>
  <c r="L92"/>
  <c r="K92"/>
  <c r="M91"/>
  <c r="L91"/>
  <c r="K91"/>
  <c r="M90"/>
  <c r="L90"/>
  <c r="K90"/>
  <c r="M89"/>
  <c r="L89"/>
  <c r="K89"/>
  <c r="M88"/>
  <c r="L88"/>
  <c r="K88"/>
  <c r="M87"/>
  <c r="L87"/>
  <c r="K87"/>
  <c r="M86"/>
  <c r="L86"/>
  <c r="K86"/>
  <c r="M85"/>
  <c r="L85"/>
  <c r="K85"/>
  <c r="M84"/>
  <c r="L84"/>
  <c r="K84"/>
  <c r="M83"/>
  <c r="L83"/>
  <c r="K83"/>
  <c r="M82"/>
  <c r="L82"/>
  <c r="K82"/>
  <c r="M81"/>
  <c r="L81"/>
  <c r="K81"/>
  <c r="J92"/>
  <c r="J91"/>
  <c r="J90"/>
  <c r="J89"/>
  <c r="J88"/>
  <c r="J87"/>
  <c r="J86"/>
  <c r="J85"/>
  <c r="J84"/>
  <c r="J83"/>
  <c r="J82"/>
  <c r="J81"/>
  <c r="M36"/>
  <c r="M35"/>
  <c r="M34"/>
  <c r="M33"/>
  <c r="M32"/>
  <c r="M31"/>
  <c r="M30"/>
  <c r="M29"/>
  <c r="M28"/>
  <c r="M27"/>
  <c r="M26"/>
  <c r="M25"/>
  <c r="L36"/>
  <c r="L35"/>
  <c r="L34"/>
  <c r="L33"/>
  <c r="L32"/>
  <c r="L31"/>
  <c r="L30"/>
  <c r="L29"/>
  <c r="L28"/>
  <c r="L27"/>
  <c r="L26"/>
  <c r="L25"/>
  <c r="K36"/>
  <c r="K35"/>
  <c r="K34"/>
  <c r="K33"/>
  <c r="K32"/>
  <c r="K31"/>
  <c r="K30"/>
  <c r="K29"/>
  <c r="K28"/>
  <c r="K27"/>
  <c r="K26"/>
  <c r="K25"/>
  <c r="J36"/>
  <c r="J35"/>
  <c r="J34"/>
  <c r="J33"/>
  <c r="J32"/>
  <c r="J31"/>
  <c r="J30"/>
  <c r="J29"/>
  <c r="J28"/>
  <c r="J27"/>
  <c r="J26"/>
  <c r="J25"/>
  <c r="G138"/>
  <c r="G137"/>
  <c r="G136"/>
  <c r="G135"/>
  <c r="G134"/>
  <c r="G133"/>
  <c r="G132"/>
  <c r="K151"/>
  <c r="J151"/>
  <c r="B151"/>
  <c r="C151"/>
  <c r="D151"/>
  <c r="E151"/>
  <c r="F151"/>
  <c r="G151"/>
  <c r="H151"/>
  <c r="I151"/>
  <c r="L151"/>
  <c r="M151"/>
  <c r="N151"/>
  <c r="O151"/>
  <c r="P151"/>
  <c r="Q151"/>
  <c r="R151"/>
  <c r="S151"/>
  <c r="T151"/>
  <c r="G92"/>
  <c r="G91"/>
  <c r="G90"/>
  <c r="G89"/>
  <c r="G88"/>
  <c r="G87"/>
  <c r="G86"/>
  <c r="G85"/>
  <c r="G84"/>
  <c r="G83"/>
  <c r="G82"/>
  <c r="G81"/>
  <c r="J109"/>
  <c r="K109"/>
  <c r="G36"/>
  <c r="G35"/>
  <c r="G34"/>
  <c r="G33"/>
  <c r="G32"/>
  <c r="G31"/>
  <c r="G30"/>
  <c r="G29"/>
  <c r="G28"/>
  <c r="G27"/>
  <c r="G26"/>
  <c r="G25"/>
  <c r="K53"/>
  <c r="J53"/>
  <c r="J37" l="1"/>
  <c r="J20" s="1"/>
  <c r="J93"/>
  <c r="J77" s="1"/>
  <c r="J139"/>
  <c r="J127" s="1"/>
  <c r="J185"/>
  <c r="J171" s="1"/>
  <c r="F93" i="23"/>
  <c r="E97" s="1"/>
  <c r="E93"/>
  <c r="D93"/>
  <c r="D97" s="1"/>
  <c r="C93"/>
  <c r="B97" s="1"/>
  <c r="B93"/>
  <c r="C97" s="1"/>
  <c r="F82"/>
  <c r="E98" s="1"/>
  <c r="E82"/>
  <c r="D82"/>
  <c r="D98" s="1"/>
  <c r="C82"/>
  <c r="B98" s="1"/>
  <c r="B82"/>
  <c r="C98" s="1"/>
  <c r="F71"/>
  <c r="E99" s="1"/>
  <c r="E71"/>
  <c r="D71"/>
  <c r="D99" s="1"/>
  <c r="C71"/>
  <c r="B99" s="1"/>
  <c r="B71"/>
  <c r="C99" s="1"/>
  <c r="F57"/>
  <c r="E100" s="1"/>
  <c r="E57"/>
  <c r="D57"/>
  <c r="D100" s="1"/>
  <c r="C57"/>
  <c r="B100" s="1"/>
  <c r="B57"/>
  <c r="C100" s="1"/>
  <c r="E101"/>
  <c r="D101"/>
  <c r="B101"/>
  <c r="C101"/>
  <c r="F24" i="5"/>
  <c r="E24"/>
  <c r="D24"/>
  <c r="C24"/>
  <c r="C26" s="1"/>
  <c r="B24"/>
  <c r="B26" s="1"/>
  <c r="C15" i="8"/>
  <c r="B15"/>
  <c r="C14"/>
  <c r="B14"/>
  <c r="C13"/>
  <c r="B13"/>
  <c r="C12"/>
  <c r="B12"/>
  <c r="C11"/>
  <c r="B11"/>
  <c r="C10"/>
  <c r="B10"/>
  <c r="C9"/>
  <c r="B9"/>
  <c r="C8"/>
  <c r="B8"/>
  <c r="C7"/>
  <c r="B7"/>
  <c r="C6"/>
  <c r="B6"/>
  <c r="C51" i="9"/>
  <c r="D51"/>
  <c r="F19" i="30" l="1"/>
  <c r="F18"/>
  <c r="K64" i="24"/>
  <c r="I64"/>
  <c r="H64"/>
  <c r="X83"/>
  <c r="I63" i="12"/>
  <c r="H63"/>
  <c r="F78" i="6"/>
  <c r="B67" i="36"/>
  <c r="F109" i="7"/>
  <c r="F53"/>
  <c r="C53"/>
  <c r="E18" i="30"/>
  <c r="I184" i="7"/>
  <c r="I183"/>
  <c r="I182"/>
  <c r="I181"/>
  <c r="I180"/>
  <c r="I179"/>
  <c r="I178"/>
  <c r="N64" i="24" l="1"/>
  <c r="B41" s="1"/>
  <c r="B39" i="12"/>
  <c r="C5" i="8" l="1"/>
  <c r="C16" l="1"/>
  <c r="B5"/>
  <c r="B16" s="1"/>
  <c r="B17" s="1"/>
  <c r="I57" i="36" l="1"/>
  <c r="D62" s="1"/>
  <c r="M57"/>
  <c r="D66" s="1"/>
  <c r="L57"/>
  <c r="D65" s="1"/>
  <c r="K57"/>
  <c r="D64" s="1"/>
  <c r="J57"/>
  <c r="D63" s="1"/>
  <c r="H57"/>
  <c r="D61" s="1"/>
  <c r="G57"/>
  <c r="C66" s="1"/>
  <c r="F57"/>
  <c r="C65" s="1"/>
  <c r="C64"/>
  <c r="D57"/>
  <c r="C63" s="1"/>
  <c r="C57"/>
  <c r="C62" s="1"/>
  <c r="B57"/>
  <c r="C61" s="1"/>
  <c r="E67"/>
  <c r="M26" i="35" l="1"/>
  <c r="D67" i="36"/>
  <c r="C67"/>
  <c r="E19" i="30"/>
  <c r="X82" i="24" l="1"/>
  <c r="X81"/>
  <c r="X80"/>
  <c r="X79"/>
  <c r="X78"/>
  <c r="X77"/>
  <c r="X76"/>
  <c r="X75"/>
  <c r="X74"/>
  <c r="X73"/>
  <c r="I63"/>
  <c r="I62"/>
  <c r="I61"/>
  <c r="I60"/>
  <c r="I59"/>
  <c r="I58"/>
  <c r="I57"/>
  <c r="I56"/>
  <c r="I55"/>
  <c r="I54"/>
  <c r="K63"/>
  <c r="H63"/>
  <c r="N63"/>
  <c r="I53"/>
  <c r="I62" i="12"/>
  <c r="H62"/>
  <c r="I61"/>
  <c r="I60"/>
  <c r="I59"/>
  <c r="I58"/>
  <c r="I57"/>
  <c r="I56"/>
  <c r="I55"/>
  <c r="I54"/>
  <c r="I53"/>
  <c r="I52"/>
  <c r="B40" i="24" l="1"/>
  <c r="I63" i="6"/>
  <c r="I62"/>
  <c r="I61"/>
  <c r="I60"/>
  <c r="I59"/>
  <c r="I58"/>
  <c r="I57"/>
  <c r="B78"/>
  <c r="C78"/>
  <c r="D78"/>
  <c r="E78"/>
  <c r="G78"/>
  <c r="H78"/>
  <c r="I78"/>
  <c r="L78"/>
  <c r="M78"/>
  <c r="N78"/>
  <c r="O78"/>
  <c r="P78"/>
  <c r="Q78"/>
  <c r="R78"/>
  <c r="S78"/>
  <c r="I22"/>
  <c r="I21"/>
  <c r="I20"/>
  <c r="I19"/>
  <c r="I18"/>
  <c r="I17"/>
  <c r="I16"/>
  <c r="I138" i="7"/>
  <c r="I137"/>
  <c r="I136"/>
  <c r="I135"/>
  <c r="I134"/>
  <c r="I133"/>
  <c r="I132"/>
  <c r="H138"/>
  <c r="H137"/>
  <c r="H136"/>
  <c r="H135"/>
  <c r="H134"/>
  <c r="H133"/>
  <c r="H132"/>
  <c r="I36"/>
  <c r="I35"/>
  <c r="I34"/>
  <c r="I33"/>
  <c r="I32"/>
  <c r="I31"/>
  <c r="I30"/>
  <c r="I29"/>
  <c r="I28"/>
  <c r="I27"/>
  <c r="I26"/>
  <c r="I25"/>
  <c r="O53"/>
  <c r="I92"/>
  <c r="I91"/>
  <c r="I90"/>
  <c r="I89"/>
  <c r="I88"/>
  <c r="I87"/>
  <c r="I86"/>
  <c r="I85"/>
  <c r="I84"/>
  <c r="I83"/>
  <c r="I82"/>
  <c r="I81"/>
  <c r="S109"/>
  <c r="T78" i="6" l="1"/>
  <c r="D23" i="30"/>
  <c r="D19" l="1"/>
  <c r="C19"/>
  <c r="B19"/>
  <c r="D18"/>
  <c r="C18"/>
  <c r="B18"/>
  <c r="H62" i="24"/>
  <c r="H61"/>
  <c r="H60"/>
  <c r="H59"/>
  <c r="H58"/>
  <c r="H57"/>
  <c r="H56"/>
  <c r="H55"/>
  <c r="H54"/>
  <c r="H53"/>
  <c r="X72"/>
  <c r="K62"/>
  <c r="K61"/>
  <c r="N61"/>
  <c r="K60"/>
  <c r="K59"/>
  <c r="N59"/>
  <c r="K58"/>
  <c r="K57"/>
  <c r="N57"/>
  <c r="K56"/>
  <c r="K55"/>
  <c r="N55"/>
  <c r="K54"/>
  <c r="K53"/>
  <c r="N54" l="1"/>
  <c r="B31" s="1"/>
  <c r="N56"/>
  <c r="B33" s="1"/>
  <c r="N58"/>
  <c r="N60"/>
  <c r="B37" s="1"/>
  <c r="N62"/>
  <c r="B39" s="1"/>
  <c r="B35"/>
  <c r="C18" i="16"/>
  <c r="C18" i="9"/>
  <c r="N53" i="24"/>
  <c r="B32"/>
  <c r="B34"/>
  <c r="B36"/>
  <c r="B38"/>
  <c r="B30" l="1"/>
  <c r="P80" i="12"/>
  <c r="X71"/>
  <c r="B38"/>
  <c r="H60"/>
  <c r="H59"/>
  <c r="H58"/>
  <c r="H57"/>
  <c r="H56"/>
  <c r="H55"/>
  <c r="H54"/>
  <c r="H53"/>
  <c r="H52"/>
  <c r="B30" l="1"/>
  <c r="B29"/>
  <c r="B33"/>
  <c r="B35"/>
  <c r="H61"/>
  <c r="B37" s="1"/>
  <c r="B31"/>
  <c r="B32"/>
  <c r="B34"/>
  <c r="B36"/>
  <c r="N52"/>
  <c r="B28" l="1"/>
  <c r="H63" i="6" l="1"/>
  <c r="H62"/>
  <c r="H61"/>
  <c r="H60"/>
  <c r="H59"/>
  <c r="H58"/>
  <c r="H57"/>
  <c r="H22" l="1"/>
  <c r="H21"/>
  <c r="H20"/>
  <c r="H19"/>
  <c r="H18"/>
  <c r="H17"/>
  <c r="H16"/>
  <c r="M64"/>
  <c r="M50" s="1"/>
  <c r="L64"/>
  <c r="L50" s="1"/>
  <c r="K64"/>
  <c r="K50" s="1"/>
  <c r="I64"/>
  <c r="I50" s="1"/>
  <c r="H64"/>
  <c r="H50" s="1"/>
  <c r="M23"/>
  <c r="M9" s="1"/>
  <c r="L23"/>
  <c r="L9" s="1"/>
  <c r="K23"/>
  <c r="K9" s="1"/>
  <c r="I23"/>
  <c r="I9" s="1"/>
  <c r="D23"/>
  <c r="D9" s="1"/>
  <c r="B23"/>
  <c r="B9" s="1"/>
  <c r="H184" i="7"/>
  <c r="H183"/>
  <c r="H182"/>
  <c r="H181"/>
  <c r="H180"/>
  <c r="H179"/>
  <c r="H178"/>
  <c r="H185" s="1"/>
  <c r="H171" s="1"/>
  <c r="H92"/>
  <c r="H91"/>
  <c r="H90"/>
  <c r="H89"/>
  <c r="H88"/>
  <c r="H87"/>
  <c r="H86"/>
  <c r="H85"/>
  <c r="H84"/>
  <c r="H83"/>
  <c r="H82"/>
  <c r="H81"/>
  <c r="H36"/>
  <c r="H35"/>
  <c r="H34"/>
  <c r="H33"/>
  <c r="H32"/>
  <c r="H31"/>
  <c r="H30"/>
  <c r="H29"/>
  <c r="H28"/>
  <c r="H27"/>
  <c r="H26"/>
  <c r="H25"/>
  <c r="B197"/>
  <c r="U195"/>
  <c r="U194"/>
  <c r="U193"/>
  <c r="U192"/>
  <c r="U191"/>
  <c r="U190"/>
  <c r="L185"/>
  <c r="L171" s="1"/>
  <c r="I185"/>
  <c r="I171" s="1"/>
  <c r="G185"/>
  <c r="G171" s="1"/>
  <c r="E185"/>
  <c r="E171" s="1"/>
  <c r="C185"/>
  <c r="C171" s="1"/>
  <c r="H139"/>
  <c r="H127" s="1"/>
  <c r="T109"/>
  <c r="R109"/>
  <c r="Q109"/>
  <c r="P109"/>
  <c r="O109"/>
  <c r="N109"/>
  <c r="M109"/>
  <c r="L109"/>
  <c r="I109"/>
  <c r="H109"/>
  <c r="G109"/>
  <c r="E109"/>
  <c r="D109"/>
  <c r="C109"/>
  <c r="B109"/>
  <c r="U108"/>
  <c r="U107"/>
  <c r="U106"/>
  <c r="U105"/>
  <c r="U104"/>
  <c r="U103"/>
  <c r="U102"/>
  <c r="U101"/>
  <c r="U100"/>
  <c r="U99"/>
  <c r="U98"/>
  <c r="U97"/>
  <c r="L93"/>
  <c r="L77" s="1"/>
  <c r="I93"/>
  <c r="I77" s="1"/>
  <c r="G93"/>
  <c r="G77" s="1"/>
  <c r="E93"/>
  <c r="E77" s="1"/>
  <c r="C93"/>
  <c r="C77" s="1"/>
  <c r="T53"/>
  <c r="S53"/>
  <c r="R53"/>
  <c r="Q53"/>
  <c r="P53"/>
  <c r="N53"/>
  <c r="M53"/>
  <c r="L53"/>
  <c r="I53"/>
  <c r="H53"/>
  <c r="G53"/>
  <c r="E53"/>
  <c r="D53"/>
  <c r="B53"/>
  <c r="U52"/>
  <c r="U51"/>
  <c r="U50"/>
  <c r="U49"/>
  <c r="U48"/>
  <c r="U47"/>
  <c r="U46"/>
  <c r="U45"/>
  <c r="U44"/>
  <c r="U43"/>
  <c r="U42"/>
  <c r="U41"/>
  <c r="L37"/>
  <c r="L20" s="1"/>
  <c r="I37"/>
  <c r="I20" s="1"/>
  <c r="G37"/>
  <c r="G20" s="1"/>
  <c r="H37" l="1"/>
  <c r="H20" s="1"/>
  <c r="H93"/>
  <c r="H77" s="1"/>
  <c r="H23" i="6"/>
  <c r="H9" s="1"/>
  <c r="E37" i="7"/>
  <c r="E20" s="1"/>
  <c r="U196"/>
  <c r="U197" s="1"/>
  <c r="B64" i="6"/>
  <c r="B50" s="1"/>
  <c r="D64"/>
  <c r="D50" s="1"/>
  <c r="F64"/>
  <c r="F50" s="1"/>
  <c r="N58"/>
  <c r="N61"/>
  <c r="F23"/>
  <c r="F9" s="1"/>
  <c r="N17"/>
  <c r="N18"/>
  <c r="N19"/>
  <c r="N20"/>
  <c r="N21"/>
  <c r="N22"/>
  <c r="N182" i="7"/>
  <c r="N184"/>
  <c r="C37"/>
  <c r="C20" s="1"/>
  <c r="B139"/>
  <c r="B127" s="1"/>
  <c r="D139"/>
  <c r="D127" s="1"/>
  <c r="F139"/>
  <c r="F127" s="1"/>
  <c r="K139"/>
  <c r="K127" s="1"/>
  <c r="M139"/>
  <c r="M127" s="1"/>
  <c r="D185"/>
  <c r="D171" s="1"/>
  <c r="F185"/>
  <c r="F171" s="1"/>
  <c r="K185"/>
  <c r="K171" s="1"/>
  <c r="M185"/>
  <c r="M171" s="1"/>
  <c r="N178"/>
  <c r="H22" i="30" s="1"/>
  <c r="N83" i="7"/>
  <c r="N85"/>
  <c r="N87"/>
  <c r="N91"/>
  <c r="U109"/>
  <c r="E139"/>
  <c r="E127" s="1"/>
  <c r="G139"/>
  <c r="G127" s="1"/>
  <c r="I139"/>
  <c r="I127" s="1"/>
  <c r="L139"/>
  <c r="L127" s="1"/>
  <c r="C139"/>
  <c r="C127" s="1"/>
  <c r="N134"/>
  <c r="N63" i="6"/>
  <c r="C23"/>
  <c r="C9" s="1"/>
  <c r="E23"/>
  <c r="E9" s="1"/>
  <c r="G23"/>
  <c r="G9" s="1"/>
  <c r="C64"/>
  <c r="C50" s="1"/>
  <c r="E64"/>
  <c r="E50" s="1"/>
  <c r="G64"/>
  <c r="G50" s="1"/>
  <c r="B37" i="7"/>
  <c r="B20" s="1"/>
  <c r="D37"/>
  <c r="D20" s="1"/>
  <c r="F37"/>
  <c r="F20" s="1"/>
  <c r="B93"/>
  <c r="B77" s="1"/>
  <c r="N179"/>
  <c r="H23" i="30" s="1"/>
  <c r="N136" i="7"/>
  <c r="N60" i="6"/>
  <c r="N62"/>
  <c r="N59"/>
  <c r="N16"/>
  <c r="N57"/>
  <c r="N180" i="7"/>
  <c r="N181"/>
  <c r="N92"/>
  <c r="N183"/>
  <c r="U151"/>
  <c r="K37"/>
  <c r="K20" s="1"/>
  <c r="M37"/>
  <c r="M20" s="1"/>
  <c r="N26"/>
  <c r="N28"/>
  <c r="D93"/>
  <c r="D77" s="1"/>
  <c r="F93"/>
  <c r="F77" s="1"/>
  <c r="N90"/>
  <c r="N133"/>
  <c r="N135"/>
  <c r="N137"/>
  <c r="N89"/>
  <c r="N30"/>
  <c r="N32"/>
  <c r="N34"/>
  <c r="N36"/>
  <c r="K93"/>
  <c r="K77" s="1"/>
  <c r="M93"/>
  <c r="M77" s="1"/>
  <c r="N82"/>
  <c r="N84"/>
  <c r="N86"/>
  <c r="N88"/>
  <c r="N27"/>
  <c r="N29"/>
  <c r="N31"/>
  <c r="N33"/>
  <c r="N35"/>
  <c r="U53"/>
  <c r="N138"/>
  <c r="N132"/>
  <c r="B185"/>
  <c r="B171" s="1"/>
  <c r="N25"/>
  <c r="N81"/>
  <c r="N93" l="1"/>
  <c r="N37"/>
  <c r="N23" i="6"/>
  <c r="N20" i="7"/>
  <c r="N171"/>
  <c r="N64" i="6"/>
  <c r="N50" s="1"/>
  <c r="N9"/>
  <c r="N77" i="7"/>
  <c r="N185"/>
  <c r="N139"/>
  <c r="N127" s="1"/>
</calcChain>
</file>

<file path=xl/sharedStrings.xml><?xml version="1.0" encoding="utf-8"?>
<sst xmlns="http://schemas.openxmlformats.org/spreadsheetml/2006/main" count="2172" uniqueCount="702">
  <si>
    <t>Monthly</t>
    <phoneticPr fontId="5" type="noConversion"/>
  </si>
  <si>
    <t>GSFCFTP/3</t>
  </si>
  <si>
    <t>MOD35_L2</t>
  </si>
  <si>
    <t>GSFCFTP/TRMM/GRIDDED/3B42</t>
  </si>
  <si>
    <t>MYDATML2</t>
  </si>
  <si>
    <t>Product</t>
    <phoneticPr fontId="5" type="noConversion"/>
  </si>
  <si>
    <t>GBs</t>
    <phoneticPr fontId="5" type="noConversion"/>
  </si>
  <si>
    <t>MOD021KM</t>
  </si>
  <si>
    <t>AIRIBRAD</t>
  </si>
  <si>
    <t>MOD02HKM</t>
  </si>
  <si>
    <t>MOD02QKM</t>
  </si>
  <si>
    <t>MYD021KM</t>
  </si>
  <si>
    <t>MYD02QKM</t>
  </si>
  <si>
    <t>MOD03</t>
  </si>
  <si>
    <t>User Trend</t>
    <phoneticPr fontId="5" type="noConversion"/>
  </si>
  <si>
    <t>MOD09GQK</t>
  </si>
  <si>
    <t>MYD03</t>
  </si>
  <si>
    <t>GSFCFTP/TRMM</t>
  </si>
  <si>
    <t>MOD09GHK</t>
  </si>
  <si>
    <t>AIRX2RET</t>
  </si>
  <si>
    <t>MYD04_L2</t>
  </si>
  <si>
    <t>U.S.</t>
    <phoneticPr fontId="5" type="noConversion"/>
  </si>
  <si>
    <t>FY2008</t>
    <phoneticPr fontId="5" type="noConversion"/>
  </si>
  <si>
    <t>Product Trend</t>
    <phoneticPr fontId="5" type="noConversion"/>
  </si>
  <si>
    <t>Volume Distributed (TBs)</t>
    <phoneticPr fontId="5" type="noConversion"/>
  </si>
  <si>
    <t>Month</t>
  </si>
  <si>
    <t>Production</t>
  </si>
  <si>
    <t># Unique Visitors</t>
  </si>
  <si>
    <t>Unique Data Sets</t>
    <phoneticPr fontId="5" type="noConversion"/>
  </si>
  <si>
    <t>The Total Archive Size describes the EOSDIS archive at the end of the fiscal year. This includes all data (including ancillary) but not data marked for deletion.</t>
    <phoneticPr fontId="5" type="noConversion"/>
  </si>
  <si>
    <t>MOD04_L2</t>
  </si>
  <si>
    <t>TRMM_3B42</t>
  </si>
  <si>
    <t>MOD14</t>
  </si>
  <si>
    <t>MYD14</t>
  </si>
  <si>
    <t>Science Team</t>
  </si>
  <si>
    <t>Public</t>
  </si>
  <si>
    <t>The number of files successfully delivered to Public users.  This count excludes METADATA file types. If the file type does not distinguish a file as a metadata or a science file, i.e., it is encoded as n/a, then the default process is to count the file as a science data product.</t>
    <phoneticPr fontId="5" type="noConversion"/>
  </si>
  <si>
    <r>
      <t>A series of consecutive views of a website by the same user without continuous interruption of more than</t>
    </r>
    <r>
      <rPr>
        <sz val="10"/>
        <rFont val="Arial"/>
        <family val="2"/>
      </rPr>
      <t xml:space="preserve"> 30 minutes. If a user does not view a new page in a specified time, the next page viewed by that user is considered the start of a new visit.</t>
    </r>
  </si>
  <si>
    <t>QA/Testing</t>
  </si>
  <si>
    <t>Designates the type of business or organization accessing EOSDIS. The domain is determined from the IP address and country.</t>
    <phoneticPr fontId="5" type="noConversion"/>
  </si>
  <si>
    <t>Trend Worksheets</t>
    <phoneticPr fontId="5" type="noConversion"/>
  </si>
  <si>
    <t>Ingest</t>
    <phoneticPr fontId="5" type="noConversion"/>
  </si>
  <si>
    <t>Archive</t>
    <phoneticPr fontId="5" type="noConversion"/>
  </si>
  <si>
    <t>Country</t>
    <phoneticPr fontId="5" type="noConversion"/>
  </si>
  <si>
    <t>Country</t>
    <phoneticPr fontId="5" type="noConversion"/>
  </si>
  <si>
    <t>AE_L2A</t>
  </si>
  <si>
    <t>MOD09A1</t>
  </si>
  <si>
    <t>MOD13Q1</t>
  </si>
  <si>
    <t>Web Visitor Character
-ization</t>
    <phoneticPr fontId="5" type="noConversion"/>
  </si>
  <si>
    <t xml:space="preserve">Web Site Visits </t>
    <phoneticPr fontId="5" type="noConversion"/>
  </si>
  <si>
    <r>
      <t xml:space="preserve">Any individual requesting data as defined by </t>
    </r>
    <r>
      <rPr>
        <sz val="10"/>
        <rFont val="Arial"/>
        <family val="2"/>
      </rPr>
      <t>an IP address plus email, within the time period.</t>
    </r>
  </si>
  <si>
    <t>Public User</t>
    <phoneticPr fontId="5" type="noConversion"/>
  </si>
  <si>
    <t>All distinct Public users requesting data within the time period.</t>
    <phoneticPr fontId="5" type="noConversion"/>
  </si>
  <si>
    <r>
      <t xml:space="preserve">Distinct Public users requesting data </t>
    </r>
    <r>
      <rPr>
        <sz val="10"/>
        <rFont val="Arial"/>
        <family val="2"/>
      </rPr>
      <t>more than once during the time period. If the user is requesting data for the first time ever within the specific time period and then requests data again during the specific time period, he/she would be counted as a repeat user.</t>
    </r>
    <phoneticPr fontId="5" type="noConversion"/>
  </si>
  <si>
    <r>
      <t>Metrics data directly from the EMS tools, presented by “data provider” as available.</t>
    </r>
    <r>
      <rPr>
        <sz val="10"/>
        <rFont val="Calibri"/>
        <family val="2"/>
      </rPr>
      <t xml:space="preserve"> </t>
    </r>
  </si>
  <si>
    <t>Archive is the amount of data added to the archive over a period of time and includes all products levels.</t>
  </si>
  <si>
    <t>Total Archive Size</t>
    <phoneticPr fontId="5" type="noConversion"/>
  </si>
  <si>
    <t xml:space="preserve">Data Metric Worksheets </t>
  </si>
  <si>
    <t>Web Metrics Worksheets</t>
  </si>
  <si>
    <t xml:space="preserve">Distinct Data Users presents the number of distinct Public users who received data product files. Repeat users are those users who received data on more than one day in the FY. Data users are presented by data center, domain and Top 20 countries.             </t>
  </si>
  <si>
    <t>Repeat Data Users</t>
  </si>
  <si>
    <t>Products Distributed by Domain</t>
  </si>
  <si>
    <t>Volume Distributed by Domain</t>
  </si>
  <si>
    <t>Stage 1</t>
  </si>
  <si>
    <t>Total Products Distributed</t>
    <phoneticPr fontId="5" type="noConversion"/>
  </si>
  <si>
    <t>Top 20 Countries by Number of Users</t>
  </si>
  <si>
    <t>OBPG</t>
  </si>
  <si>
    <t># of Visits</t>
  </si>
  <si>
    <t>5-6</t>
  </si>
  <si>
    <t>Total Archive Volume</t>
  </si>
  <si>
    <t>Date</t>
  </si>
  <si>
    <t>GBs</t>
  </si>
  <si>
    <t>ASF</t>
  </si>
  <si>
    <t>LARC ECS</t>
  </si>
  <si>
    <t>Volume (GBs) By FY</t>
  </si>
  <si>
    <t xml:space="preserve"># Visits </t>
  </si>
  <si>
    <t># Views</t>
  </si>
  <si>
    <t>Stage 2</t>
  </si>
  <si>
    <t>Stage 3</t>
  </si>
  <si>
    <t>Ingest not tracked,
minor contributor</t>
  </si>
  <si>
    <t>Report Term</t>
  </si>
  <si>
    <t>The primary source for the Data Metrics is EMS using the HTMLDB interface and SQL queries.</t>
  </si>
  <si>
    <t>All Visitors</t>
  </si>
  <si>
    <t>End User Distribution Products</t>
  </si>
  <si>
    <t>EMS Term</t>
  </si>
  <si>
    <t>complete</t>
  </si>
  <si>
    <t>future</t>
  </si>
  <si>
    <t>Total Volume (TBs)</t>
    <phoneticPr fontId="5" type="noConversion"/>
  </si>
  <si>
    <t>IP address</t>
  </si>
  <si>
    <t>IP + Browser</t>
  </si>
  <si>
    <t>Host IP Only</t>
  </si>
  <si>
    <t>Distinct Data User</t>
  </si>
  <si>
    <t>Distinct Web Visitor (1 min+)</t>
  </si>
  <si>
    <t>Visitors</t>
  </si>
  <si>
    <t>View</t>
  </si>
  <si>
    <t>Web Trend</t>
  </si>
  <si>
    <t>LARCECS</t>
  </si>
  <si>
    <t>LPDAAC</t>
  </si>
  <si>
    <t>MODAPS</t>
  </si>
  <si>
    <t>NSIDC</t>
  </si>
  <si>
    <t>Repeat Data Users By Domain</t>
  </si>
  <si>
    <t>Users</t>
  </si>
  <si>
    <t>Notes</t>
  </si>
  <si>
    <t>Products</t>
  </si>
  <si>
    <t>ORNL</t>
  </si>
  <si>
    <t>SEDAC</t>
  </si>
  <si>
    <t>All distinct visitors viewing a web page during the report time period.</t>
  </si>
  <si>
    <t>Repeat Users</t>
  </si>
  <si>
    <t>Repeat Visitors</t>
  </si>
  <si>
    <t>Web Activity by Country</t>
  </si>
  <si>
    <t>Total Archive Size</t>
  </si>
  <si>
    <t>US Other</t>
  </si>
  <si>
    <t>FY07 Repeat Visitors 
(2 or more visits)</t>
  </si>
  <si>
    <t>Web Metrics</t>
  </si>
  <si>
    <t xml:space="preserve">The number of page views to a provider's web pages over the time period. </t>
  </si>
  <si>
    <t>EMS Web Visits</t>
  </si>
  <si>
    <t>The number of visits over the time period.</t>
  </si>
  <si>
    <t>Number of Products Delivered</t>
  </si>
  <si>
    <t xml:space="preserve"> </t>
  </si>
  <si>
    <t>GESDISC V0</t>
  </si>
  <si>
    <t>Granule</t>
  </si>
  <si>
    <t xml:space="preserve">Unique Data Products </t>
  </si>
  <si>
    <t>Product</t>
  </si>
  <si>
    <t>Foreign</t>
  </si>
  <si>
    <t>Unknown</t>
  </si>
  <si>
    <t>Distinct Visitors</t>
  </si>
  <si>
    <t>Average Archive Growth</t>
    <phoneticPr fontId="5" type="noConversion"/>
  </si>
  <si>
    <t>End User Average Distribution Volume</t>
    <phoneticPr fontId="5" type="noConversion"/>
  </si>
  <si>
    <t>Distinct Users of EOSDIS Data and Services</t>
  </si>
  <si>
    <t>GESDISC</t>
  </si>
  <si>
    <t>GHRC</t>
  </si>
  <si>
    <t>Products Distributed By FY (Millions)</t>
  </si>
  <si>
    <t>Products
 By FY</t>
  </si>
  <si>
    <t>Any identified and authorized user who requests data for the purposes of product generation.</t>
  </si>
  <si>
    <t>All Users</t>
  </si>
  <si>
    <t>Ingest</t>
  </si>
  <si>
    <t>Archive</t>
  </si>
  <si>
    <t>Data Users</t>
  </si>
  <si>
    <t xml:space="preserve">Web Activity </t>
  </si>
  <si>
    <t>Web Activity by Domain</t>
  </si>
  <si>
    <t>Total Volume (TBs)</t>
  </si>
  <si>
    <t>Total Repeat Data Users</t>
  </si>
  <si>
    <t>ASDC</t>
  </si>
  <si>
    <t>Distinct Web
Visitor (1 min+)
(by Host IP)</t>
  </si>
  <si>
    <t>Dual Users
(Data and Web)</t>
  </si>
  <si>
    <t>% of Data Users using the web</t>
  </si>
  <si>
    <t>NA</t>
  </si>
  <si>
    <t># Visitors</t>
  </si>
  <si>
    <t># Hosts</t>
  </si>
  <si>
    <t>7-9</t>
  </si>
  <si>
    <t>10 - 14</t>
  </si>
  <si>
    <t>15 - 24</t>
  </si>
  <si>
    <t>25 - 49</t>
  </si>
  <si>
    <t>50 - 99</t>
  </si>
  <si>
    <t>100+</t>
  </si>
  <si>
    <t xml:space="preserve">Total </t>
  </si>
  <si>
    <t>GES DISC</t>
  </si>
  <si>
    <t>LP DAAC</t>
  </si>
  <si>
    <t>PO.DAAC</t>
  </si>
  <si>
    <t>Percent Visitors</t>
  </si>
  <si>
    <t>Visits</t>
  </si>
  <si>
    <t>Percent Visits</t>
  </si>
  <si>
    <t>Views</t>
  </si>
  <si>
    <t>Percent Views</t>
  </si>
  <si>
    <t>Domain</t>
  </si>
  <si>
    <t>NSIDCV0</t>
  </si>
  <si>
    <t>PODAAC</t>
  </si>
  <si>
    <t>Products By Month</t>
  </si>
  <si>
    <t>Volume (GBs)           By Month</t>
  </si>
  <si>
    <t>Distinct Data Users By Domain</t>
  </si>
  <si>
    <t>Total Volume (GBs)</t>
  </si>
  <si>
    <t>Products Distributed (Millions)</t>
    <phoneticPr fontId="5" type="noConversion"/>
  </si>
  <si>
    <t>FY05</t>
  </si>
  <si>
    <t>FY08 Repeat Visitors
 (2 or more visits)</t>
  </si>
  <si>
    <t>Total</t>
  </si>
  <si>
    <t>Any individual defined by IP Address+browser that views a web page.  A visitor can also become a 'Data User' once data is requested.</t>
  </si>
  <si>
    <t xml:space="preserve">Total distinct users of data and services </t>
  </si>
  <si>
    <t>Total Users</t>
  </si>
  <si>
    <t>This worksheet contains descriptions of the approach taken to produce the data sets in the worksheets. Specific queries are referenced by name.</t>
  </si>
  <si>
    <t>EMS Data File Term</t>
  </si>
  <si>
    <t>Definition</t>
  </si>
  <si>
    <t>EMS Web File Term</t>
  </si>
  <si>
    <t xml:space="preserve">Data User </t>
  </si>
  <si>
    <t>Visitor</t>
  </si>
  <si>
    <t>(include ancillary data)</t>
  </si>
  <si>
    <t>Visits, Views and Visitors by data center for visits greater than or equal to 1 min.</t>
  </si>
  <si>
    <t>The number of distinct (i.e., counted once) visitors to a provider's web sites during the time period.</t>
  </si>
  <si>
    <t>Data Metrics</t>
  </si>
  <si>
    <t>Any identified and authorized user who requests data for the purposes of quality assurance/testing.</t>
  </si>
  <si>
    <t>Production User</t>
  </si>
  <si>
    <t>Total Visitors</t>
  </si>
  <si>
    <t>Total Distinct Data Users</t>
  </si>
  <si>
    <t>The smallest unit of data inventoried and distributed to users; typically, a granule is a single data file, though some granules may include multiple files.</t>
    <phoneticPr fontId="5" type="noConversion"/>
  </si>
  <si>
    <t xml:space="preserve">Hit by a user during a session to a web page, excluding error hits and hits to user-defined files such as inline images (.JPG, .GIF, etc.), Java applets, and specific redirects or services provided by the data provider. </t>
  </si>
  <si>
    <t>Visit</t>
  </si>
  <si>
    <t>EMS Web Views</t>
  </si>
  <si>
    <t>QA/Test User</t>
  </si>
  <si>
    <t>FY06</t>
  </si>
  <si>
    <t>FY07</t>
  </si>
  <si>
    <t>FY08</t>
  </si>
  <si>
    <t>Country</t>
  </si>
  <si>
    <t>Files (Millions)</t>
  </si>
  <si>
    <t>Files</t>
  </si>
  <si>
    <t>US GOV</t>
  </si>
  <si>
    <t>US EDU</t>
  </si>
  <si>
    <t>US COM</t>
  </si>
  <si>
    <t>US ORG</t>
  </si>
  <si>
    <t>Total Products (Millions)</t>
  </si>
  <si>
    <t>Distinct Data Users</t>
  </si>
  <si>
    <t>Data Provider</t>
  </si>
  <si>
    <t>Distinct Users</t>
  </si>
  <si>
    <t>Volume (GBs)</t>
  </si>
  <si>
    <t>Total GBs</t>
  </si>
  <si>
    <t>Total Products</t>
  </si>
  <si>
    <t>GESDISC ECS</t>
  </si>
  <si>
    <t>Volume By FY</t>
  </si>
  <si>
    <t>Total Volume Distributed</t>
  </si>
  <si>
    <t>EOSDIS element serving as a source of metrics information for describing the ingest, archive and distribution of EOSDIS science data; web activity metrics are also collected. For the EOSDIS annual reporting, metrics from individual data providers at a single site are combined (e.g., NSIDC = NSIDCECS + NSIDCV0).</t>
    <phoneticPr fontId="5" type="noConversion"/>
  </si>
  <si>
    <t>Introduction</t>
    <phoneticPr fontId="5" type="noConversion"/>
  </si>
  <si>
    <t>MODIS/Aqua Aerosol 5-Min L2 Swath 10km</t>
  </si>
  <si>
    <t>TRMM 3B42 3-Hour 0.25deg x 0.25deg and Other-GPI Calibration Rainfall</t>
  </si>
  <si>
    <t>Products (Millions)</t>
    <phoneticPr fontId="5" type="noConversion"/>
  </si>
  <si>
    <t>FY2007</t>
  </si>
  <si>
    <t>FY2008</t>
  </si>
  <si>
    <t>Volume of Products Delivered</t>
  </si>
  <si>
    <t>MODIS/Terra Thermal Anomalies/Fire 5-Min L2 Swath 1km</t>
  </si>
  <si>
    <t>AIRS/Aqua FINAL Level 2 Products (Without HSB)</t>
  </si>
  <si>
    <t>Total Products Distributed</t>
  </si>
  <si>
    <t>CDDIS</t>
  </si>
  <si>
    <t>FY00</t>
  </si>
  <si>
    <t>FY01</t>
  </si>
  <si>
    <t>FY02</t>
  </si>
  <si>
    <t>FY03</t>
  </si>
  <si>
    <t>FY04</t>
  </si>
  <si>
    <t>Preface</t>
    <phoneticPr fontId="5" type="noConversion"/>
  </si>
  <si>
    <t>DMSP SSM/I Pathfinder Daily EASE-Grid Brightness Temperatures L3</t>
  </si>
  <si>
    <t>MODIS/Terra  L1A Geolocation = 1 km</t>
  </si>
  <si>
    <t>MODIS/Terra Level 3 8-Day Surface Reflectance - 500m</t>
  </si>
  <si>
    <t>AMRS-E/Aqua L2A Brightness Temperatures</t>
    <phoneticPr fontId="5" type="noConversion"/>
  </si>
  <si>
    <t>Top 20 countries</t>
    <phoneticPr fontId="5" type="noConversion"/>
  </si>
  <si>
    <t>Description</t>
    <phoneticPr fontId="5" type="noConversion"/>
  </si>
  <si>
    <t xml:space="preserve">MODIS/Terra Aerosol 5-Min L2 Swath 10km </t>
  </si>
  <si>
    <t>AIRS/Aqua  L1B infrared geolocated radiances</t>
  </si>
  <si>
    <t>MODIS/Aqua Thermal Anomalies/Fire 5-Min L2 Swath 1km</t>
  </si>
  <si>
    <t>Jason-1 Operational Sensor Data Record (OSDR)</t>
  </si>
  <si>
    <t>*Some products are inherently larger than other files in size and therefore may skew the results.</t>
  </si>
  <si>
    <t>Top 10 Products Distributed By Volume*</t>
    <phoneticPr fontId="5" type="noConversion"/>
  </si>
  <si>
    <t>Top 20 Countries by Volume Distributed*</t>
    <phoneticPr fontId="5" type="noConversion"/>
  </si>
  <si>
    <t>Top 20 Countries by Products Distributed**</t>
    <phoneticPr fontId="5" type="noConversion"/>
  </si>
  <si>
    <t>FY2008 Top 10 Products Distributed By Volume*</t>
    <phoneticPr fontId="5" type="noConversion"/>
  </si>
  <si>
    <t>MODIS/Terra Surface Reflectance Daily L2G Global 250m SIN Grid</t>
  </si>
  <si>
    <t>MODIS/Terra Surface Reflectance 8-Day L3 Global 500m SIN Grid</t>
  </si>
  <si>
    <t>MODIS/Terra Surface Reflectance Daily L2G Global 500m SIN Grid</t>
    <phoneticPr fontId="5" type="noConversion"/>
  </si>
  <si>
    <t>MODIS/Terra Cloud Mask and Spectral Test Results 5-Min L2 Swath 250m and 1km</t>
    <phoneticPr fontId="5" type="noConversion"/>
  </si>
  <si>
    <t>TRMM Calibrated PR data</t>
  </si>
  <si>
    <t>NSIDC-0032</t>
  </si>
  <si>
    <t>GBs</t>
    <phoneticPr fontId="5" type="noConversion"/>
  </si>
  <si>
    <t>MODIS/Terra Calibrated Radiances 5-Min L1B Swath 1km</t>
  </si>
  <si>
    <t>AIRS/Aqua  L1B infrared geolocated radian</t>
  </si>
  <si>
    <t>MODIS/Terra Calibrated Radiances 5-Min L1B Swath 500m</t>
  </si>
  <si>
    <t>MODIS/Terra Level 3 16-Day Vegetation Indices - 250m</t>
  </si>
  <si>
    <t>MODIS/Terra Calibrated Radiances 5-Min L1B Swath 250m</t>
  </si>
  <si>
    <t>MODIS/Aqua Calibrated Radiances 5-Min L1B Swath 1km</t>
  </si>
  <si>
    <r>
      <t>OBPG</t>
    </r>
    <r>
      <rPr>
        <sz val="10"/>
        <rFont val="Arial"/>
        <family val="2"/>
      </rPr>
      <t>*</t>
    </r>
  </si>
  <si>
    <t>MOD09GA</t>
  </si>
  <si>
    <t>MODIS/Terra Surface Reflectance Daily L2G Global 1km and 500m SIN Grid</t>
  </si>
  <si>
    <t>AMRS-E/Aqua L2A Brightness Temperatures</t>
  </si>
  <si>
    <t>MOD09GQ</t>
  </si>
  <si>
    <t>GNSS_DAILY_D</t>
  </si>
  <si>
    <t>GNSS Daily Compact Observation Data</t>
  </si>
  <si>
    <t>MODIS/Aqua Level 2 Aerosol</t>
  </si>
  <si>
    <t>GNSS_DAILY_O</t>
  </si>
  <si>
    <t>GNSS Daily Observation Data</t>
  </si>
  <si>
    <t>** Excluding metadata</t>
  </si>
  <si>
    <t>Files**</t>
  </si>
  <si>
    <t>FY09</t>
  </si>
  <si>
    <t>Total Volume (TBs)</t>
    <phoneticPr fontId="5" type="noConversion"/>
  </si>
  <si>
    <t>FY2007 Top 10 Products Distributed By Volume*</t>
    <phoneticPr fontId="5" type="noConversion"/>
  </si>
  <si>
    <t>Product</t>
    <phoneticPr fontId="5" type="noConversion"/>
  </si>
  <si>
    <t>GBs</t>
    <phoneticPr fontId="5" type="noConversion"/>
  </si>
  <si>
    <t>Files</t>
    <phoneticPr fontId="5" type="noConversion"/>
  </si>
  <si>
    <t>TRMM Data</t>
    <phoneticPr fontId="5" type="noConversion"/>
  </si>
  <si>
    <t>MODIS/Aqua Calibrated Radiances 5-Min L1B Swath 250m</t>
    <phoneticPr fontId="5" type="noConversion"/>
  </si>
  <si>
    <t>FY2009 Top 10 Products Distributed By Volume*</t>
  </si>
  <si>
    <t>Description</t>
  </si>
  <si>
    <t>Files</t>
    <phoneticPr fontId="5" type="noConversion"/>
  </si>
  <si>
    <t>GBs</t>
    <phoneticPr fontId="5" type="noConversion"/>
  </si>
  <si>
    <t>TRMM 3B42 3-Hour 0.25deg x 0.25deg and Other-GPI Calibration Rainfall</t>
    <phoneticPr fontId="5" type="noConversion"/>
  </si>
  <si>
    <t>MODIS/Aqua Aerosol, Cloud and Water Vapor Subset 5-Min L2 Swath 5km &amp; 10k</t>
    <phoneticPr fontId="5" type="noConversion"/>
  </si>
  <si>
    <t>PODAAC 167</t>
    <phoneticPr fontId="5" type="noConversion"/>
  </si>
  <si>
    <t>DMSP SSM/I Pathfinder Daily EASE-Grid Brightness Temperatures L3</t>
    <phoneticPr fontId="5" type="noConversion"/>
  </si>
  <si>
    <t>FY2008 Top 10 Products Distributed By #Files</t>
  </si>
  <si>
    <t>FY2009 Top 10 Products Distributed By #Files</t>
  </si>
  <si>
    <t>FY2007 Top 10 Products Distributed By #Files</t>
  </si>
  <si>
    <t>FY2007</t>
    <phoneticPr fontId="5" type="noConversion"/>
  </si>
  <si>
    <t>FY2008</t>
    <phoneticPr fontId="5" type="noConversion"/>
  </si>
  <si>
    <t>FY2009</t>
  </si>
  <si>
    <t>Daily Average</t>
  </si>
  <si>
    <t>Volume (TBs)</t>
  </si>
  <si>
    <t>Volume  (TBs)</t>
  </si>
  <si>
    <t>PO DAAC</t>
  </si>
  <si>
    <t>EOSDIS Web Visitors are characterized by the number of visits they make and how frequently they return. Visitors counted in the table below are those that stayed for one minute or more. Repeat Visitors are counted from the start of the Fiscal Year. Metrics data is collected per data center and summed for an EOSDIS total.</t>
    <phoneticPr fontId="4" type="noConversion"/>
  </si>
  <si>
    <t># of Visits</t>
    <phoneticPr fontId="4" type="noConversion"/>
  </si>
  <si>
    <t>Total Users is an estimate formed by combining the distinct Data Users and distinct Web Visitors, removing the overlap. The common element for these counts is the IP address (Host); therefore, the comparison is made without using the additional details provided by the Data User email address or the Web Visitor browser. Not being able to compare the users directly likely results in an undercount. Web Visitors included in the count are for those visitors with visits of one minute or longer.</t>
    <phoneticPr fontId="4" type="noConversion"/>
  </si>
  <si>
    <r>
      <t>UNKNOWN</t>
    </r>
    <r>
      <rPr>
        <vertAlign val="superscript"/>
        <sz val="10"/>
        <rFont val="Arial"/>
        <family val="2"/>
      </rPr>
      <t>+</t>
    </r>
  </si>
  <si>
    <t>FY09 Repeat Visitors
 (2 or more visits)</t>
  </si>
  <si>
    <t>Volume Trend (TBs)</t>
  </si>
  <si>
    <t>*  Does not include product distribution where the destination could not be determined</t>
  </si>
  <si>
    <t>Product Distribution by Domain</t>
  </si>
  <si>
    <t>Unknown*</t>
  </si>
  <si>
    <t>Public-Science
User Trend</t>
  </si>
  <si>
    <t>To minimize the undercount, the final Total Users value includes the total Web Visitors (IP address plus browser), plus the distinct Data Users (counted by IP Address).</t>
  </si>
  <si>
    <t>GNSS_IGSTROP</t>
  </si>
  <si>
    <t>GNSS Final Troposphere Zenith Path Delay Product</t>
  </si>
  <si>
    <t xml:space="preserve">MODIS/Terra Aerosol 5-MIN L2 Swath 10KM </t>
  </si>
  <si>
    <t>Distribution
(Applicable to CDDIS Only)</t>
  </si>
  <si>
    <t>Vol (TBs)</t>
  </si>
  <si>
    <t>Canada</t>
  </si>
  <si>
    <t>China</t>
  </si>
  <si>
    <t>Japan</t>
  </si>
  <si>
    <t># of Products (1000s)</t>
  </si>
  <si>
    <t>Foreign Country</t>
  </si>
  <si>
    <t>NSIDCSRCHLT</t>
  </si>
  <si>
    <t>LPDAAC
MRTWEB</t>
  </si>
  <si>
    <t xml:space="preserve">US EDU         </t>
  </si>
  <si>
    <t xml:space="preserve">US GOV         </t>
  </si>
  <si>
    <t xml:space="preserve">US ORG         </t>
  </si>
  <si>
    <t>United States</t>
  </si>
  <si>
    <t>France</t>
  </si>
  <si>
    <t>Korea, Republic of</t>
  </si>
  <si>
    <t>United Kingdom</t>
  </si>
  <si>
    <t>Germany</t>
  </si>
  <si>
    <t>Italy</t>
  </si>
  <si>
    <t>Spain</t>
  </si>
  <si>
    <t>Netherlands</t>
  </si>
  <si>
    <t>Australia</t>
  </si>
  <si>
    <t>Brazil</t>
  </si>
  <si>
    <t>Russian Federation</t>
  </si>
  <si>
    <t>India</t>
  </si>
  <si>
    <t>** When counting # of products, metadata files are not included.</t>
  </si>
  <si>
    <t>AIRS/Aqua infrared geolocated radiances</t>
  </si>
  <si>
    <t>MYD09GA</t>
  </si>
  <si>
    <t>MODIS/Aqua Surface Reflectance Daily L2G Global 1km and 500m SIN Grid</t>
  </si>
  <si>
    <t>MODIS/Terra Vegetation Indices 16-Day L3 Global 250m SIN Grid</t>
  </si>
  <si>
    <t>MODIS/Terra Vegetation Indices 16-Day L3 Global 250m ISIN Grid</t>
  </si>
  <si>
    <t>GHRSST Level 2P USA NASA MODIS Aqua 11 micron SST</t>
  </si>
  <si>
    <t>GHRSST Level 2P USA NASA MODIS Terra 11 micron SST</t>
  </si>
  <si>
    <t>MODIS/Terra Level 1B Calibrated Radiances - 1km</t>
  </si>
  <si>
    <t>MODIS/Terra Geolocation - 1km</t>
  </si>
  <si>
    <t>MODIS/Aqua Level 1B Calibrated Radiances - 1km</t>
  </si>
  <si>
    <t>MODIS/Aqua Geolocation - 1km</t>
  </si>
  <si>
    <t>MODIS/Terra Level 1B Calibrated Radiances - 500m</t>
  </si>
  <si>
    <t>MODIS/Terra Level 2 Aerosol</t>
  </si>
  <si>
    <t>Mexico</t>
  </si>
  <si>
    <t>Indonesia</t>
  </si>
  <si>
    <t>Argentina</t>
  </si>
  <si>
    <t>* These are the users whose countries are unknown</t>
  </si>
  <si>
    <t>FY10</t>
  </si>
  <si>
    <t>LARC ORDERS</t>
  </si>
  <si>
    <t>LPDAAC MRTWEB</t>
  </si>
  <si>
    <t>FY2010 Top 10 Products Distributed By Volume*</t>
  </si>
  <si>
    <t>FY2010 Top 10 Products Distributed By #Files</t>
  </si>
  <si>
    <t>** Does not include metadata files</t>
  </si>
  <si>
    <t>FY2010</t>
  </si>
  <si>
    <r>
      <t>UNKNOWN</t>
    </r>
    <r>
      <rPr>
        <vertAlign val="superscript"/>
        <sz val="10"/>
        <rFont val="Arial"/>
        <family val="2"/>
      </rPr>
      <t>+</t>
    </r>
    <r>
      <rPr>
        <sz val="10"/>
        <rFont val="Arial"/>
        <family val="2"/>
      </rPr>
      <t>:  no country information is given</t>
    </r>
  </si>
  <si>
    <t>Internal</t>
  </si>
  <si>
    <t>Vol (GB)</t>
  </si>
  <si>
    <t>MLS</t>
  </si>
  <si>
    <t>OMI</t>
  </si>
  <si>
    <t>Instrument</t>
  </si>
  <si>
    <t>NRT Total</t>
  </si>
  <si>
    <t>MODIS - Aqua</t>
  </si>
  <si>
    <t>MODIS - Terra</t>
  </si>
  <si>
    <t>AMSR-E **</t>
  </si>
  <si>
    <t># of Products</t>
  </si>
  <si>
    <t>Distribution Volume (GBs)</t>
  </si>
  <si>
    <t># of Files *</t>
  </si>
  <si>
    <t># of File Distributed*</t>
  </si>
  <si>
    <t>Ingest not tracked</t>
  </si>
  <si>
    <t>NSIDC ECS only</t>
  </si>
  <si>
    <t>include ANGe</t>
  </si>
  <si>
    <t>(includes ancillary data)</t>
  </si>
  <si>
    <t>(includes data deleted from archive)</t>
  </si>
  <si>
    <t>(excludes data deleted from archive)</t>
  </si>
  <si>
    <t>Unresolved</t>
  </si>
  <si>
    <t>Network (.net)</t>
  </si>
  <si>
    <t>Commercial (.com)</t>
  </si>
  <si>
    <t>United States Educational</t>
  </si>
  <si>
    <t>United States Government</t>
  </si>
  <si>
    <t>Great Britain</t>
  </si>
  <si>
    <t>FY10 Repeat Visitors
 (2 or more visits)</t>
  </si>
  <si>
    <t>The volume of data (in GBs) successfully delivered to Public users.  This includes all file types, including METADATA.</t>
  </si>
  <si>
    <t>EMS counts individual files as distinct products.  This is roughly equivalent to counting EOS granules, although in the case of some EOS instrument data, a granule may contain more than one file.  If so, the files are counted as individual products. In counting unique products, A product having two different version numbers was considered two unique data products.</t>
  </si>
  <si>
    <t xml:space="preserve">The Product Distribution trend is calculated based on the data available in EMS except for the OBPG data that were obtained from the Ocean Color web site. Historical data for FY96 thru FY99  are not included in this report, but are available as reported totals. Interested users should contact EMS staff for the historical data.
</t>
  </si>
  <si>
    <t>Product and Volume Distribution Trend</t>
  </si>
  <si>
    <t>Distribution
(Non-CDDIS Products)</t>
  </si>
  <si>
    <t>The number of distinct (i.e., counted once) users receiving science data or metadata during the report period.</t>
  </si>
  <si>
    <t>includes ANGe (LaTIS)</t>
  </si>
  <si>
    <t>Ranking</t>
  </si>
  <si>
    <t>Fiscal Year</t>
  </si>
  <si>
    <t>LARCANGE</t>
  </si>
  <si>
    <t>Level 1B Calibrated Radiances - 1km</t>
  </si>
  <si>
    <t>Geolocation - 1km</t>
  </si>
  <si>
    <t>Level 1B Calibrated Radiances - 500m</t>
  </si>
  <si>
    <t>Level 2 Aerosol</t>
  </si>
  <si>
    <t>MOD05_L2</t>
  </si>
  <si>
    <t>Level 2 Total Precipitable Water Vapor Test Results</t>
  </si>
  <si>
    <t>GPS_ACORB</t>
  </si>
  <si>
    <t>GPS AC Orbit Solution Product</t>
  </si>
  <si>
    <t>FY11</t>
  </si>
  <si>
    <t>FY2011 Top 10 Products Distributed By #Files</t>
  </si>
  <si>
    <t>FY2011 Top 10 Products Distributed By Volume*</t>
  </si>
  <si>
    <t>FY2011</t>
  </si>
  <si>
    <t xml:space="preserve">Definitions for terms used in this report can be found in the Definitions worksheet. </t>
  </si>
  <si>
    <t>Top 10 Products Distributed By File Count **</t>
  </si>
  <si>
    <t># Repeat Visitors</t>
  </si>
  <si>
    <t>System Overall*</t>
  </si>
  <si>
    <t>System Overall *</t>
  </si>
  <si>
    <t>At the time of this report, the combined profile does not include OBPG.</t>
  </si>
  <si>
    <t>Iran</t>
  </si>
  <si>
    <t>Chile</t>
  </si>
  <si>
    <t>Thailand</t>
  </si>
  <si>
    <t xml:space="preserve"> Data Users Only</t>
  </si>
  <si>
    <t>FY11 Repeat Visitors
 (2 or more visits)</t>
  </si>
  <si>
    <t>Files **</t>
  </si>
  <si>
    <t>* Some products are inherently larger than other files in size and therefore may skew the results.</t>
  </si>
  <si>
    <t>Internal User</t>
  </si>
  <si>
    <t>Science Team User</t>
  </si>
  <si>
    <t>Any user (human or machine) that transfers data inside the data providers network space for the purpose of backups, internal testing, hardware migration, temporary staging of standard products, etc.</t>
  </si>
  <si>
    <t>Any user formally associated with a defined EOS Science Team using data for objectives of the respective Science Team. If a Science Team user acts in dual capacities (e.g. as a Science Team User and a Public User) the user must use different credentials to access data or user will be assigned to science user by EMS.</t>
  </si>
  <si>
    <t>Any user who uses products obtained from the Data Providers for scientific or other uses. If a data provider does not assign user categories EMS automatically assigns all distributions to this category.</t>
  </si>
  <si>
    <t>Stage 3 (OBPG and ORNL do not provide ingest metrics as noted below)</t>
  </si>
  <si>
    <t>US - Foreign Trend</t>
  </si>
  <si>
    <r>
      <t>For "Repeat Visitors" run the</t>
    </r>
    <r>
      <rPr>
        <b/>
        <sz val="10"/>
        <rFont val="Arial"/>
        <family val="2"/>
      </rPr>
      <t xml:space="preserve"> Visitor Analysis</t>
    </r>
    <r>
      <rPr>
        <sz val="10"/>
        <rFont val="Arial"/>
        <family val="2"/>
      </rPr>
      <t xml:space="preserve">, </t>
    </r>
    <r>
      <rPr>
        <b/>
        <sz val="10"/>
        <rFont val="Arial"/>
        <family val="2"/>
      </rPr>
      <t>Visitor Retention</t>
    </r>
    <r>
      <rPr>
        <sz val="10"/>
        <rFont val="Arial"/>
        <family val="2"/>
      </rPr>
      <t xml:space="preserve"> report.  Adjust the </t>
    </r>
    <r>
      <rPr>
        <b/>
        <sz val="10"/>
        <rFont val="Arial"/>
        <family val="2"/>
      </rPr>
      <t>Visitor Duration</t>
    </r>
    <r>
      <rPr>
        <sz val="10"/>
        <rFont val="Arial"/>
        <family val="2"/>
      </rPr>
      <t xml:space="preserve"> filter to remove the two lowest visit durations.  Export the data to collect the histogram of the number of visitors by number of visits; NetInsight provides the number of visits groupings. 
</t>
    </r>
  </si>
  <si>
    <t>Data distributed to US public users are compared with those distributed to foreign public users. Public users are those who use products obtained from the data providers for scientific or other uses.</t>
  </si>
  <si>
    <t>Data distributed to US public users are compared with those distributed to foreign public users. Public users are those who use products obtained from the data providers
for scientific or other uses. Statistics are based on country information provided to EMS by data providers.</t>
  </si>
  <si>
    <t>Total Archive (PBs)</t>
  </si>
  <si>
    <t xml:space="preserve">ASF </t>
  </si>
  <si>
    <t>PODAACDS</t>
  </si>
  <si>
    <t xml:space="preserve">US EDU </t>
  </si>
  <si>
    <t xml:space="preserve">US GOV </t>
  </si>
  <si>
    <t xml:space="preserve">US ORG </t>
  </si>
  <si>
    <t>OBPG *</t>
  </si>
  <si>
    <t>MAT1NXSLV</t>
  </si>
  <si>
    <t>MERRA 2D IAU Diagnostic, Single Level Meteorology, Time Average 1-hourly (2/3x1/2L1)</t>
  </si>
  <si>
    <t>MAI3CPASM</t>
  </si>
  <si>
    <t>MERRA 3D IAU State, Meteorology Instantaneous 3-hourly (p-coord, 1.25x1.25L42)</t>
  </si>
  <si>
    <t>NLDAS_FORA0125_H</t>
  </si>
  <si>
    <t>NLDAS Primary Forcing Data L4 Hourly 0.125 x 0.125 degree V002</t>
  </si>
  <si>
    <t>GPS_IGUORB</t>
  </si>
  <si>
    <t>GPS Ultra-Rapid Combined Orbit Solution Product</t>
  </si>
  <si>
    <t>FY12</t>
  </si>
  <si>
    <t>LPDAAC
DEM</t>
  </si>
  <si>
    <t>LPDAAC
LTA</t>
  </si>
  <si>
    <t>LARC ANGE</t>
  </si>
  <si>
    <t>LPDAAC V0</t>
  </si>
  <si>
    <t>NSIDC
SRCHLT</t>
  </si>
  <si>
    <t>FY2012 Top 10 Products Distributed By Volume*</t>
  </si>
  <si>
    <t>FY2012 Top 10 Products Distributed By #Files</t>
  </si>
  <si>
    <t>FY2012</t>
  </si>
  <si>
    <t>*   Metadata are excluded</t>
  </si>
  <si>
    <t>Number of Unregistered
Users ***</t>
  </si>
  <si>
    <t>Malaysia</t>
  </si>
  <si>
    <t>Peru</t>
  </si>
  <si>
    <t xml:space="preserve">OBPG </t>
  </si>
  <si>
    <t>FY12 Repeat Visitors
 (2 or more visits)</t>
  </si>
  <si>
    <t>*  Some products are inherently larger than other files in size and therefore may skew the results.</t>
  </si>
  <si>
    <r>
      <t>EU</t>
    </r>
    <r>
      <rPr>
        <vertAlign val="superscript"/>
        <sz val="10"/>
        <color theme="1"/>
        <rFont val="Arial"/>
        <family val="2"/>
      </rPr>
      <t xml:space="preserve"> 1</t>
    </r>
  </si>
  <si>
    <r>
      <t>China</t>
    </r>
    <r>
      <rPr>
        <vertAlign val="superscript"/>
        <sz val="10"/>
        <color theme="1"/>
        <rFont val="Arial"/>
        <family val="2"/>
      </rPr>
      <t xml:space="preserve"> 2</t>
    </r>
  </si>
  <si>
    <t>1. EU includes 27 European Union member countries</t>
  </si>
  <si>
    <t>2. China includes only People's Republic of China and does not include Taiwan or Hong Kong</t>
  </si>
  <si>
    <r>
      <t>Unknown</t>
    </r>
    <r>
      <rPr>
        <vertAlign val="superscript"/>
        <sz val="10"/>
        <color theme="1"/>
        <rFont val="Arial"/>
        <family val="2"/>
      </rPr>
      <t xml:space="preserve"> 3</t>
    </r>
  </si>
  <si>
    <t>3. This represents the data users whose countries are unknown</t>
  </si>
  <si>
    <t>Other Foreign Countries</t>
  </si>
  <si>
    <t>Note: Beginning in FY2012, "LARC ORDERS" metrics include those for the CALIPSO products</t>
  </si>
  <si>
    <t>The 5 different types of the EMS users are defined in the "Definitions" Worksheet. Note that a data user who accessed multiple data centers in a given fiscal year is counted as one single user in the table below.</t>
  </si>
  <si>
    <t>CAL_LID_L1-VALSTAGE1-V3</t>
  </si>
  <si>
    <t>CALIPSO Lidar Level 1B profile data (CAL_LID_L1-ValStage1-V3)</t>
  </si>
  <si>
    <t>Distinct Registered LANCE Users</t>
  </si>
  <si>
    <t>Volume (TB)</t>
  </si>
  <si>
    <t>AIRS/AMSU-A</t>
  </si>
  <si>
    <t>GESDISC NRT/NRT2</t>
  </si>
  <si>
    <t>MODAPS NRT/NRT2</t>
  </si>
  <si>
    <t>OMI NRT/NRT2</t>
  </si>
  <si>
    <t>LANCE Provider</t>
  </si>
  <si>
    <t>Near Real-time (NRT) Distribution represents the amount of data successfully distributed to registered users of the Land Atmosphere Near Real-time Capability for EOS (LANCE). LANCE provides access to near real-time data (&lt;3 hours from observation) from MODIS, AMSR-E, AIRS/AMSU-A, MLS and OMI instruments. Distribution metrics are presented  in Products, Volumes and Number of Users.</t>
  </si>
  <si>
    <t>LANCE</t>
  </si>
  <si>
    <t>Finland</t>
  </si>
  <si>
    <t>Poland</t>
  </si>
  <si>
    <t>Greece</t>
  </si>
  <si>
    <t>Portugal</t>
  </si>
  <si>
    <t>Turkey</t>
  </si>
  <si>
    <t>Saudi Arabia</t>
  </si>
  <si>
    <t>Top 20 Domains For Visits &gt;= I Minute</t>
  </si>
  <si>
    <t>Monthly</t>
  </si>
  <si>
    <t>Land Atmosphere Near Real-time Capability
 for EOS (LANCE) Summary</t>
  </si>
  <si>
    <t>EOSDIS Summary</t>
  </si>
  <si>
    <t>NRT
Archive &amp;
Distribution</t>
  </si>
  <si>
    <t># Repeat Visitors
since start</t>
  </si>
  <si>
    <t>EMS supports the ESDIS project management by collecting and organizing various metrics from the Earth Observing System (EOS) Data and Information System (DIS) DAACs and other sources.  The EMS collects and presents data on the usage of products and services delivered via the Internet or managed in EOSDIS archives.</t>
  </si>
  <si>
    <t>EMS consists of a Data Metrics component and a Web Metrics component.  The Data Metrics component provides statistics on data ingest, archive and distribution plus data users profile information. The Web Metrics component provides statistics on web site visits, views and visitors with a variety of related parameters.</t>
  </si>
  <si>
    <r>
      <t>Unique Data Sets:</t>
    </r>
    <r>
      <rPr>
        <sz val="10"/>
        <rFont val="Arial"/>
        <family val="2"/>
      </rPr>
      <t xml:space="preserve"> Total number of unique data sets distributed in the fiscal year. 
</t>
    </r>
    <r>
      <rPr>
        <b/>
        <sz val="10"/>
        <rFont val="Arial"/>
        <family val="2"/>
      </rPr>
      <t>Distinct Users of EOSDIS Data and Services</t>
    </r>
    <r>
      <rPr>
        <sz val="10"/>
        <rFont val="Arial"/>
        <family val="2"/>
      </rPr>
      <t xml:space="preserve">: Total unique users across EOSDIS Data Users and Web Visitors, per DAAC and summed (does not include LANCE Web Visitors)
</t>
    </r>
    <r>
      <rPr>
        <b/>
        <sz val="10"/>
        <rFont val="Arial"/>
        <family val="2"/>
      </rPr>
      <t>Web Site Visits:</t>
    </r>
    <r>
      <rPr>
        <sz val="10"/>
        <rFont val="Arial"/>
        <family val="2"/>
      </rPr>
      <t xml:space="preserve"> Sum of web visits for DAACs and LANCE data providers where a visit represents a user session not broken by more than 30 minutes and a duration of at least one minute
</t>
    </r>
    <r>
      <rPr>
        <b/>
        <sz val="10"/>
        <rFont val="Arial"/>
        <family val="2"/>
      </rPr>
      <t>Average Archive Growth:</t>
    </r>
    <r>
      <rPr>
        <sz val="10"/>
        <rFont val="Arial"/>
        <family val="2"/>
      </rPr>
      <t xml:space="preserve">  Sum across reporting DAACs of the data volume added to the individual archives divided by the days in the year
</t>
    </r>
    <r>
      <rPr>
        <b/>
        <sz val="10"/>
        <rFont val="Arial"/>
        <family val="2"/>
      </rPr>
      <t xml:space="preserve">Total Archive Volume: </t>
    </r>
    <r>
      <rPr>
        <sz val="10"/>
        <rFont val="Arial"/>
        <family val="2"/>
      </rPr>
      <t xml:space="preserve">Sum across reporting DAACs of the data volumes in the archive as of end of the fiscal year
</t>
    </r>
    <r>
      <rPr>
        <b/>
        <sz val="10"/>
        <rFont val="Arial"/>
        <family val="2"/>
      </rPr>
      <t>End User Distribution Products:</t>
    </r>
    <r>
      <rPr>
        <sz val="10"/>
        <rFont val="Arial"/>
        <family val="2"/>
      </rPr>
      <t xml:space="preserve"> Total number of products distributed from all reporting DAACs and LANCE data providers
</t>
    </r>
    <r>
      <rPr>
        <b/>
        <sz val="10"/>
        <rFont val="Arial"/>
        <family val="2"/>
      </rPr>
      <t>End User Average Distribution Volume:</t>
    </r>
    <r>
      <rPr>
        <sz val="10"/>
        <rFont val="Arial"/>
        <family val="2"/>
      </rPr>
      <t xml:space="preserve">  Sum across reporting DAACs and LANCE data providers of the data volume distributed for the fiscal year divided by the days in the year</t>
    </r>
  </si>
  <si>
    <t>Average Production Growth</t>
  </si>
  <si>
    <t>Total Production Volume</t>
  </si>
  <si>
    <r>
      <t>Unique Data Sets:</t>
    </r>
    <r>
      <rPr>
        <sz val="10"/>
        <rFont val="Arial"/>
        <family val="2"/>
      </rPr>
      <t xml:space="preserve"> Total number of unique data sets distributed in the fiscal year
</t>
    </r>
    <r>
      <rPr>
        <b/>
        <sz val="10"/>
        <rFont val="Arial"/>
        <family val="2"/>
      </rPr>
      <t>Distinct Registered LANCE Users</t>
    </r>
    <r>
      <rPr>
        <sz val="10"/>
        <rFont val="Arial"/>
        <family val="2"/>
      </rPr>
      <t xml:space="preserve">: Total number of unique LANCE users who registered and retrieved NRT products from all LANCE data providers, excluding the unregistered users who downloaded imagery products from the MODIS Rapid Response System
</t>
    </r>
    <r>
      <rPr>
        <b/>
        <sz val="10"/>
        <rFont val="Arial"/>
        <family val="2"/>
      </rPr>
      <t>Web Site Visits:</t>
    </r>
    <r>
      <rPr>
        <sz val="10"/>
        <rFont val="Arial"/>
        <family val="2"/>
      </rPr>
      <t xml:space="preserve"> Sum of web visits for LANCE data providers where a visit represents a user session not broken by more than 30 minutes and a duration of at least one minute
</t>
    </r>
    <r>
      <rPr>
        <b/>
        <sz val="10"/>
        <rFont val="Arial"/>
        <family val="2"/>
      </rPr>
      <t>Average Production Growth:</t>
    </r>
    <r>
      <rPr>
        <sz val="10"/>
        <rFont val="Arial"/>
        <family val="2"/>
      </rPr>
      <t xml:space="preserve">  Sum of the NRT data volume generated by all LANCE providers divided by the days in the year, including the NRT and NRT2 processing streams
</t>
    </r>
    <r>
      <rPr>
        <b/>
        <sz val="10"/>
        <rFont val="Arial"/>
        <family val="2"/>
      </rPr>
      <t>Total Production Volume:</t>
    </r>
    <r>
      <rPr>
        <sz val="10"/>
        <rFont val="Arial"/>
        <family val="2"/>
      </rPr>
      <t xml:space="preserve"> Two weeks worth of production volume of the NRT/NRT2 data products, calculated by multiplying Average Production Growth by 14 (days) assuming the deletion of the NRT/NRT2 products two weeks after production
</t>
    </r>
    <r>
      <rPr>
        <b/>
        <sz val="10"/>
        <rFont val="Arial"/>
        <family val="2"/>
      </rPr>
      <t>End User Distribution Products:</t>
    </r>
    <r>
      <rPr>
        <sz val="10"/>
        <rFont val="Arial"/>
        <family val="2"/>
      </rPr>
      <t xml:space="preserve"> Total number of products distributed from all reporting LANCE data providers
</t>
    </r>
    <r>
      <rPr>
        <b/>
        <sz val="10"/>
        <rFont val="Arial"/>
        <family val="2"/>
      </rPr>
      <t>End User Average Distribution Volume:</t>
    </r>
    <r>
      <rPr>
        <sz val="10"/>
        <rFont val="Arial"/>
        <family val="2"/>
      </rPr>
      <t xml:space="preserve">  Sum across reporting LANCE data providers of the data volume distributed for the fiscal year divided by the days in the year</t>
    </r>
  </si>
  <si>
    <t>DAAC</t>
  </si>
  <si>
    <t xml:space="preserve">Distribution provides the amount of data successfully distributed to Public Users. Distribution metrics are presented in Products and Volumes:  by DAAC, by domain, and by the Top 20 in both categories. </t>
  </si>
  <si>
    <t>Products Distributed by DAAC</t>
  </si>
  <si>
    <t>Distribution by DAAC</t>
  </si>
  <si>
    <t>Volume Distributed by DAAC</t>
  </si>
  <si>
    <t>Near Real-Time (NRT) production represents the amount of data generated by the Land Atmosphere Near Real-time Capability for EOS (LANCE) data providers, including the two identical processing systems, NRT and NRT2.</t>
  </si>
  <si>
    <t xml:space="preserve">EOSDIS web activity is measured by number of Visits made, the number of pages Viewed and the number of distinct Visitors.  The number of Hosts counts the distinct IP addresses of the Visitors. Repeat visitors is a count of those visitors who made at least two visits since ESDIS began measuring web activity
Web metrics are presented for visits of one minute or greater.   Visits of at least one minute are considered to represent significant work accomplished, and many of the shorter visits are of less than a second.  
Eleven of the twelve EOSDIS DAACs report web metrics at this time; all except OBPG.  </t>
  </si>
  <si>
    <t xml:space="preserve">Note: Fiscal year data are compared using the sums across data generated from individual DAAC profiles.. </t>
  </si>
  <si>
    <t>Metrics describing the ingest, archive and distribution of EOSDIS science data at EOSDIS DAACs. This EOSDIS Annual Report presents data metrics from EOSDIS DAACs. Most metrics can be found in the EMS HTMLDB interface (http://ops1.ems.eosdis.nasa.gov: 8000/pls/apex/f?p=111).  Metrics from other sources are noted in the report where applicable.</t>
  </si>
  <si>
    <t>Ingest is the amount of data coming into a DAAC over a period of time and includes all product levels.</t>
  </si>
  <si>
    <t xml:space="preserve">Metrics data presented by the major contributing DAACs, often accompanied by a graphic. </t>
  </si>
  <si>
    <t>EOSDIS web activity is collected via the EMS NetInsight tool, collecting selected metrics for each DAAC, or combining the NRT metrics into the LANCE Web Sites profile.</t>
  </si>
  <si>
    <t>Web Activity by DAAC</t>
  </si>
  <si>
    <t>Metrics describing the web activity at EOSDIS DAAC web sites and EOSDIS related web sites. This EOSDIS Annual Report presents web metrics by EOSDIS DAACs. These metrics can be found in the EMS NetInsight interface (https://ops-ni.ems.eosdis.nasa.gov/NetInsight/index.html)</t>
  </si>
  <si>
    <t>Web metrics data for EOSDIS became available as of FY2007, Data for FY2007 is complete for 7 DAACs and FY2008 is complete for 8 DAACs. Since FY2009, 11 DAACs provided webmetrics. These web metrics are for visits of one minute or more. Repeat visitors are counted as 2 or more visits since web activity measurements began for that DAAC.</t>
  </si>
  <si>
    <t>2012-10</t>
  </si>
  <si>
    <t>FY2013</t>
  </si>
  <si>
    <t>FY13 Repeat Visitors
 (2 or more visits)</t>
  </si>
  <si>
    <r>
      <t xml:space="preserve">
</t>
    </r>
    <r>
      <rPr>
        <sz val="36"/>
        <rFont val="Arial"/>
        <family val="2"/>
      </rPr>
      <t xml:space="preserve">
EOSDIS 
FY2013 
Annual Metrics Report</t>
    </r>
    <r>
      <rPr>
        <sz val="10"/>
        <rFont val="Arial"/>
        <family val="2"/>
      </rPr>
      <t xml:space="preserve">
</t>
    </r>
  </si>
  <si>
    <t>This report presents statistics on data metrics and web activities at the EOSDIS DAACs during Fiscal Year 2013 (October 1, 2012 through September 30, 2013) from the Earth Science Data and Information System (ESDIS) Metrics System (EMS).</t>
  </si>
  <si>
    <t xml:space="preserve">EOSDIS FY2013 Metrics </t>
  </si>
  <si>
    <t xml:space="preserve"> (Oct. 1, 2012 to Sept. 30, 2013)</t>
  </si>
  <si>
    <t>Ingest is calculated from those data providers reporting Ingest (CDDIS, GES DISC, GHRC, LARC ANGe, LARC ECS, LP DAAC, MODAPS, NSIDC, PO.DAAC, SEDAC) combining across all of these DAACs. ORNL and OBPG are not providing ingest metrics to EMS. Note that NRT and SNPP products are excluded.
Oracle Table Used:
- IngestProductSummary
Query:  FY13_annual_ingest_summary</t>
  </si>
  <si>
    <t>Archive is calculated by counting all data added to the archive during the Fiscal Year (not adjusting for deletion) across all EOSDIS data providers. Archive data for NRT and SNPP products were excluded. OBPG archive information is not available. Note that NRT and SNPP products are excluded.
Oracle Table Used:
- ArchiveInstProduct
Query:  
- FY13_annual_archive_summary</t>
  </si>
  <si>
    <t>Data products are counted as the distinct EOSDIS products successfully distributed during the fiscal year (FY) to Public users across all DAACs; not counting NRT and SNPP Products. Product ID and algorithm version number were used to identify unique data sets. A product having two different version numbers was considered two unique data products.
Query name: FY13_annual_distinct_products</t>
  </si>
  <si>
    <t xml:space="preserve">The CDDIS file counts were extremely high due to the distribution of the data products of which temporal resolution is less than 24 hours. In this report,  their file counts were converted to daily counts. There are three types of products of which file counts were converted to the daily counts: subdaily, hourly, and high rate. The conversion procedures are as follows:
1. For each product, obtain the number of files distributed to one IP Host for a given day 
2. For subdaily, hourly and high rate products, compute the daily file counts using the formulae,
   a. For subdaily products, converted  # of files = original # of files divided by 2 (if 1 to 2 files were distributed to one user, it was counted as 1 converted file)
   b. For hourly products, converted  # of files = original # of files divided by 24 (if 1 to 24 files were distributed to one user, it was counted as 1 converted file). 
   c. For high rate products, converted  # of files = original # of files divided by 96 (if 1 to 96 files were distributed to one user, it was counted as 1 converted file)
3. Sum up the converted # of files over a year
Query: 
- FY13_annual_CDDIS_products_by_month
- FY13_annual_CDDIS_products_by_domain
</t>
  </si>
  <si>
    <t>Data Users presents the number of Public users who received data products. Repeat users are those users who received data more than once in the FY. Data users are presented by DAAC and by domain (the affiliation of the user based on IP address and country). For repeat users, an intermediate Oracle table was used. Users for  NRT and SNPP products were excluded.  Registered NRT user counts were obtained from an Oracle Materialized View created for LANCE Project: LANCEDISTDAILYSUMMARYMV.
Intermediate Oracle Table:
- SPSO_USER_REPEAT_FY13
Filters:
- ASF bots distributions used for indexing purposes by Internet search engines (i.e., Google, MSN, etc.)  
- exclude all NRT users         
Query:  
- FY13_annual_users_by_domain
- FY13_annual_repeat_users_by_domain
- FY13_annual_registered_NRT_users</t>
  </si>
  <si>
    <t>Web Trend metrics are determined in the same manner as the Web Activity by DAAC worksheet above, performed for  FY2007 -  FY2013. Insufficient web activity metrics exists for years before FY2007.</t>
  </si>
  <si>
    <t xml:space="preserve">Public-Science User Trend metrics show the numbers of distinct users for all user types for  FY2007 -  FY2013.
</t>
  </si>
  <si>
    <t xml:space="preserve">EMS data users include those who retrieved either science or metadata.
Using NetInsight, per DAAC, run the Visitor Analysis, Hosts report for the FY2013 date range.   Adjust the Visit Duration filter to remove the two lowest visit durations so that the values represent visitors for visits of one minute or more.  (Also, run the Visitor Analysis, Visitors report to get the list or count of visitors by host+browser.) 
Compare the set of data user host names and web visitor host names into a unique list to determine the how many host names apply to both systems and how many are distinct.  Sum the values across all DAACs to get totals. 
For the Total User count, start with the Visitors+ Browsers (larger number), add the distinct data users, and add in the data users of DAACs for which EMS is not yet collecting web metrics. 
</t>
  </si>
  <si>
    <t>Ingest is the amount of data coming into a DAAC over a period of time and includes all product levels.  For this report, the data is presented as the amount of data entered into each DAAC during FY2013.  The sum of all data centers is the total ingest for EOSDIS. OBPG and ORNL are unable to provide ingest metrics at this time.</t>
  </si>
  <si>
    <t>2012-10-01 - 2013-09-30</t>
  </si>
  <si>
    <t>1995-01-01 - 2013-09-30</t>
  </si>
  <si>
    <t>FY2013 Web Visitors for Visits of one minute or more</t>
  </si>
  <si>
    <t>FY2013 from All Data Centers (For visits &gt;= I min.)</t>
  </si>
  <si>
    <t>Philippines</t>
  </si>
  <si>
    <t>Other</t>
  </si>
  <si>
    <t>FY2013 from LANCE (For visits &gt;= I min.)</t>
  </si>
  <si>
    <t>Oman</t>
  </si>
  <si>
    <t>Latvia</t>
  </si>
  <si>
    <t>Dates:  Oct 1, 2012  through Sep 30, 2013</t>
  </si>
  <si>
    <t>2012-11</t>
  </si>
  <si>
    <t>2012-12</t>
  </si>
  <si>
    <t>2013-01</t>
  </si>
  <si>
    <t>2013-02</t>
  </si>
  <si>
    <t>2013-03</t>
  </si>
  <si>
    <t>2013-04</t>
  </si>
  <si>
    <t>2013-05</t>
  </si>
  <si>
    <t>2013-06</t>
  </si>
  <si>
    <t>2013-07</t>
  </si>
  <si>
    <t>2013-08</t>
  </si>
  <si>
    <t>2013-09</t>
  </si>
  <si>
    <t>Production of the Near-Real Time (NRT) Products during FY2013</t>
  </si>
  <si>
    <t xml:space="preserve">LANCE FY2013 Metrics </t>
  </si>
  <si>
    <t>Belgium</t>
  </si>
  <si>
    <t>Korea, Republic Of</t>
  </si>
  <si>
    <t>Austria</t>
  </si>
  <si>
    <t>Denmark</t>
  </si>
  <si>
    <t>Taiwan</t>
  </si>
  <si>
    <t>Switzerland</t>
  </si>
  <si>
    <t>Tables below show the number of unique data products distributed to public users during FY2013. 
In counting unique products, metadata were excluded. NRT products are not included.</t>
  </si>
  <si>
    <t>MYDL1A</t>
  </si>
  <si>
    <t>MODIS-AQUA L1A data</t>
  </si>
  <si>
    <t>PODAAC-OSCAR-03D01</t>
  </si>
  <si>
    <t>PODAAC-GHMDA-2PJ01</t>
  </si>
  <si>
    <t>GNSS_DAILY_N</t>
  </si>
  <si>
    <t>OSCAR third degree resolution ocean surface currents</t>
  </si>
  <si>
    <t>GHRSST Level 2P Global Skin Sea Surface Temperature from the Moderate Resolution Imaging Spectroradiometer (MODIS) on the NASA Aqua satellite</t>
  </si>
  <si>
    <t>GNSS Daily GPS Broadcast Ephemeris Data</t>
  </si>
  <si>
    <t>Iran, Islamic Republic Of</t>
  </si>
  <si>
    <t>Colombia</t>
  </si>
  <si>
    <t>Guatemala</t>
  </si>
  <si>
    <t>Distribution metrics for foreign public users are compared. Statistics are based on country information provided to EMS by the 12 data distributing EOSDIS DAACs.</t>
  </si>
  <si>
    <t>FY13</t>
  </si>
  <si>
    <t>FY2013 Top 10 Products Distributed By Volume*</t>
  </si>
  <si>
    <t>FY2013 Top 10 Products Distributed By #Files</t>
  </si>
  <si>
    <t>The Total Archive Size describes the EOSDIS archive at the end of FY2013. This includes all data (including ancillary) but not data marked for deletion.</t>
  </si>
  <si>
    <t>* Please note that CALYPSO products have been included since FY2012.</t>
  </si>
  <si>
    <t xml:space="preserve">The volume distribution data for FY2013 is based on the data captured in EMS. LANCE NRT data is not included in these trend charts.
The volume distribution trend does not include historical annual reports where those metrics cannot be reproduced and are available only as totals. However, the historical hard copy files with information for FY96 -  FY99 are available from EMS. It must be noted that the EMS metrics for FY00 and FY01 are lower than those based on the historical annual reports due to non-availability of data used in those annual reports. Although the EMS metrics data may not be perfect, these data have the advantage of being readily reproducible from the available metrics sources.
</t>
  </si>
  <si>
    <t>Distribution of the Near-Real Time (NRT) Products during FY2013</t>
  </si>
  <si>
    <t>The Earth Sciences Data and Information System (ESDIS) Project (Code 423) prepared the following report on metrics from across the Earth Observation System Data and Information System (EOSDIS). The 12 Distributed Active Archive Centers (DAACs) of EOSDIS support different scientific disciplines and provide an individualized set of products and services to their science community and the public. Although discipline oriented, the DAACs engage in common data management functions of ingest, archive and distribution, as well as describing their data and services on web sites.
Metrics are collected on a daily basis from each DAAC.  The ESDIS Project collects these metrics in a tool called the ESDIS Metrics System (EMS).  DAAC analysts can view their detailed metrics to assess internal performance and trends.  The ESDIS Project combines these metrics, not for comparisons between the DAACs, but as a system level view of EOSDIS performance. This report provides snapshots of metrics as the combination of the individual DAACs and as a system.
In keeping with previous years, and in order to support trend comparisons, the metrics data are presented on a fiscal year basis, not by calendar year. These reports are posted online with metrics as far back as 1996. Each report includes some historical trend information.
If you have any questions or comments, please contact Jeanne Behnke at (301) 614-5326 or jeanne.behnke@nasa.gov or Kevin Murphy at (301) 614-5580 or kevin.j.murphy@nasa.gov.</t>
  </si>
  <si>
    <t>Distribution is calculated for both products (as files) and volumes successfully sent to Public users, per DAAC and summed across DAACs.  A set of filters is defined to account for anomalies in the data.  The distribution data is also presented by domain and country receiving the data. Top 20 countries and top 10 products are also identified.  To improve efficiency and productivity, a subset of the  "distdailysummary" table was created and used for the FY2013 report. The subsetted table includes two additional variables, "domain" and "newnation." Following the suggestion of NSIDC staff, all distributions to the iphost 'n4es101' were excluded. The iphost represents an internal server at NSIDC used to hold data before data is subsetted (or other thing done to the data) but its distribution was mistakenly classified by NSIDC as end user distribution (usertype=5).
Subsetted Oracle Table: 
- SPSO_USER_FY13
Filters:  
- ASF bots distributions used for indexing purposes by Internet search engines (i.e., Google, MSN, etc.)
- excludes Metadata products for product counts 
- excludes all NPP products
- excludes non-MODIS/MERIS products from OBPG         
Query: 
- FY13_annual_products_by_month
- FY13_annual_volume_by_month
- FY13_annual_products_by_domain
- FY13_annual_volume_by_domain
- FY13_annual_country_by_product
- FY13_annual_country_by_volume
- FY13_annual_top_products_by_product
- FY13_annual_top_products_by_volume
- FY13_annual_distinct_products</t>
  </si>
  <si>
    <t>AIRS / AMSU - A</t>
  </si>
  <si>
    <t>Aqua MODIS Level 2 Aerosol</t>
  </si>
  <si>
    <t>Terra MODIS Level 2 Aerosol</t>
  </si>
  <si>
    <t>1.7 M</t>
  </si>
  <si>
    <t>22 TB/day</t>
  </si>
  <si>
    <t>839 M</t>
  </si>
  <si>
    <t>90 M</t>
  </si>
  <si>
    <t>2.3 TB/day</t>
  </si>
  <si>
    <t>* represents the sum of the metrics from all 11 DAACs.</t>
  </si>
  <si>
    <t>* represents the sum of the metrics from all 11 data centers</t>
  </si>
  <si>
    <r>
      <t>CDDIS</t>
    </r>
    <r>
      <rPr>
        <vertAlign val="superscript"/>
        <sz val="10"/>
        <rFont val="Arial"/>
        <family val="2"/>
      </rPr>
      <t xml:space="preserve"> 1</t>
    </r>
  </si>
  <si>
    <r>
      <t>LARCANGE</t>
    </r>
    <r>
      <rPr>
        <vertAlign val="superscript"/>
        <sz val="10"/>
        <rFont val="Arial"/>
        <family val="2"/>
      </rPr>
      <t xml:space="preserve"> 2</t>
    </r>
  </si>
  <si>
    <r>
      <t xml:space="preserve">LARCECS </t>
    </r>
    <r>
      <rPr>
        <vertAlign val="superscript"/>
        <sz val="10"/>
        <rFont val="Arial"/>
        <family val="2"/>
      </rPr>
      <t>2</t>
    </r>
  </si>
  <si>
    <r>
      <t>ORNL</t>
    </r>
    <r>
      <rPr>
        <vertAlign val="superscript"/>
        <sz val="10"/>
        <rFont val="Arial"/>
        <family val="2"/>
      </rPr>
      <t xml:space="preserve"> 3</t>
    </r>
  </si>
  <si>
    <t>Notes:</t>
  </si>
  <si>
    <t>9.8 PB</t>
  </si>
  <si>
    <t>2.5 M</t>
  </si>
  <si>
    <t>Total for FY2013</t>
  </si>
  <si>
    <t>2.2 TB/day</t>
  </si>
  <si>
    <t>0.8 PB</t>
  </si>
  <si>
    <t>Total Volume (PBs)</t>
  </si>
  <si>
    <t>Stage 2 - Selected values</t>
  </si>
  <si>
    <t>Science Data Plan  (B. Krupp)</t>
  </si>
  <si>
    <t>EOSDIS Today</t>
  </si>
  <si>
    <t>Archive Value</t>
  </si>
  <si>
    <t>Annual Report</t>
  </si>
  <si>
    <t>~ECS
late Sept values *</t>
  </si>
  <si>
    <t>~SDP ECS</t>
  </si>
  <si>
    <t>~SDP V0</t>
  </si>
  <si>
    <t>ECS</t>
  </si>
  <si>
    <t>V0</t>
  </si>
  <si>
    <t>CY99</t>
  </si>
  <si>
    <t xml:space="preserve">does not include MODAPS </t>
  </si>
  <si>
    <t>added LaTIS 650 TB not included in the report</t>
  </si>
  <si>
    <t>*</t>
  </si>
  <si>
    <t>from Raytheon file (FN: Archive_History_01_07.xls) used for archive sizing estimates</t>
  </si>
  <si>
    <t>Stage 1 - Source files</t>
  </si>
  <si>
    <t>Year</t>
  </si>
  <si>
    <t>Value (PB)</t>
  </si>
  <si>
    <t>Source File (s)</t>
  </si>
  <si>
    <t>Comment</t>
  </si>
  <si>
    <t>FY2000</t>
  </si>
  <si>
    <t>SDP_EMS_Comparison.xlsx +
Archive_History_01_07.xlsx</t>
  </si>
  <si>
    <t>Science Data Plan plus ECS Archive History</t>
  </si>
  <si>
    <t>FY2001</t>
  </si>
  <si>
    <t>FY2002</t>
  </si>
  <si>
    <t>Science Data Plan plus ECS Archive History plus projection with EMS FY02 data</t>
  </si>
  <si>
    <t>FY2003</t>
  </si>
  <si>
    <t>Science Data Plan plus ECS Archive History plus projection with EMS FY03 data</t>
  </si>
  <si>
    <t>FY2004</t>
  </si>
  <si>
    <t>EOSDIS_Today_02162005.xls</t>
  </si>
  <si>
    <t>EMD Project Monthly Report (111-EMD-012), Volume 2: Technical Briefing, October 2004, DAAC Throughput Summary &amp; SPSO 09/15 baseline updated with EDGRS reports to 09/30/04</t>
  </si>
  <si>
    <t>FY2005</t>
  </si>
  <si>
    <t>EOSDIS_Today_ 02282006_obj.ppt</t>
  </si>
  <si>
    <t>Total Archive Volume at End of FY05 -- EDGRS Ad Hoc Query + Cordner_Kickoff_Presentation.ppt [Current Volume in LATIS Archive: 588 TB (30.6 million files)]</t>
  </si>
  <si>
    <t>FY2006</t>
  </si>
  <si>
    <t>EOSDIS_Today_04092007.xls</t>
  </si>
  <si>
    <t>EDGRS Report: Archive/Summary/Exclude Deleted Records/ECS Only/thru Sep 30 2006 [3,947,774,285 MBs] compare EMD 09/22/06 report of 3861.29 TB as of 09/22/2006  &amp;
EDGRS Report: Archive/Summary/Exclude Deleted Records/Non-ECS Only/thru Sep 30 2006 less GHRC plus LaTIS [334,795,375 MBs - 2,343,400 MB + 650 TB]</t>
  </si>
  <si>
    <t>EOSDIS_Today_11062007.xls</t>
  </si>
  <si>
    <t xml:space="preserve">From HDC file: Monthly_Charts_Sep07_HQ.xls used for NASA HQ FPD monthly </t>
  </si>
  <si>
    <t>FY08AnnualReport.xlsx</t>
  </si>
  <si>
    <t>EOSDIS Annual Report for FY08 plus LaTIS update</t>
  </si>
  <si>
    <t>FY09AnnualReport.xlsx</t>
  </si>
  <si>
    <t xml:space="preserve">EOSDIS Annual Report for FY08 </t>
  </si>
  <si>
    <t>FY10AnnualReport.xlsx</t>
  </si>
  <si>
    <t>EOSDIS Annual Report for FY10</t>
  </si>
  <si>
    <t>FY11AnnualReport_0.xlsx</t>
  </si>
  <si>
    <t>EOSDIS Annual Report for FY11</t>
  </si>
  <si>
    <t>FY12AnnualReport_V6.xlsx</t>
  </si>
  <si>
    <t>EOSDIS Annual Report for FY12</t>
  </si>
  <si>
    <t>EOSDIS Annual Report for FY13</t>
  </si>
  <si>
    <t>(EMS)</t>
  </si>
  <si>
    <t>Total Archive size in Terabytes (TBs)</t>
  </si>
  <si>
    <t>Total Archive Trend</t>
  </si>
  <si>
    <t>The Total Archive Trend is based on data and reports produced during individual fiscal years, rather than on EMS. Reporting since FY2008 depends on the current year's Total Archive Size, which is based on EMS augmented with inputs directly from some of the DAACs.</t>
  </si>
  <si>
    <t xml:space="preserve">  1. Based on a 10/29/2013 email from Carey Noll. Since the CDDIS-provided archive size was as of</t>
  </si>
  <si>
    <t xml:space="preserve">      10/23/2013, the archive values (106.21 GB, 1,150,352 files) for 10/01/2013 - 10/23/2013 were</t>
  </si>
  <si>
    <t xml:space="preserve">      subtracted from the CDDIS-provided values (8,294.4 GB, 111,155,936 files).</t>
  </si>
  <si>
    <t xml:space="preserve">  3. Based on a 11/04/2013 email from Ben McMurry</t>
  </si>
  <si>
    <t xml:space="preserve">  2. Based on an attachment to an 10/23/2013 email from J.M. Kusterer</t>
  </si>
  <si>
    <t>**  Includes the NRT products from MODAPS</t>
  </si>
  <si>
    <t>*** Represents the number of unique IP hosts/e-mail addresses used to retrieve NRT products, excluding registered users.</t>
  </si>
  <si>
    <t xml:space="preserve">In NetInsight, use the Executive Dashboard to get the period (fiscal year) totals; adjust Visit Duration filter for visits of one minute or more.
For count of "Hosts" use the Visitor Analysis, Host report -- capture total records.
For "Repeat Visitors" run the Visitor Analysis, Visitor Retention report and count the visitors with 2 or more visits (this gives Repeat Visitors in the current Fiscal Year)
EOSDIS DAACs not contributing web metrics in FY2013: OBPG (future)
</t>
  </si>
  <si>
    <t>The total archive trend is based on data and reports produced during individual fiscal years, rather than from EMS.  EMS does not contain sufficient information to recreate the archive size for previous years due to episodic deletions from the archive and not all archive information is supplied to EMS by the DAACs. Since products are deleted at the DAACs and not always reported to EMS, It may not able to completely reproduce what was in the archive in previous years.  
The trend data were compiled in FY2013 with the expectation it will be updated yearly with data captured in that year's EOSDIS Annual Report in the Total Archive Size worksheet. The sources of data for earlier years are identified below.</t>
  </si>
  <si>
    <r>
      <t># of Users</t>
    </r>
    <r>
      <rPr>
        <vertAlign val="superscript"/>
        <sz val="10"/>
        <color theme="1"/>
        <rFont val="Arial"/>
        <family val="2"/>
      </rPr>
      <t xml:space="preserve"> 4</t>
    </r>
  </si>
  <si>
    <t xml:space="preserve">4. These represent the user counts across all DAACs and may be fewer than the sum of users from individual DAAC due to multi-DAAC users </t>
  </si>
  <si>
    <t>Metrics data grouped by “DAAC”, augmented with external data, includes all twelve DAACs. Grouping is done for the 3 DAACs that have multiple data providers: ASDC DAAC (LARC ANGE, LARC ECS, LARC ORDERS), LP DAAC (LP DAAC, LPDAAC DEM, LPDAAC MRTWEB LPDAAC LTA) and NSIDC DAAC (NSIDC, NSIDC SRCHLT, NSIDC V0).</t>
  </si>
  <si>
    <t>Total archive size is calculated by counting all data volume added to the archive (less the data products marked for deletion) since the archive began. Note that SNPP products are excluded. For description of NRT archive size, see Row 9.
Oracle Table Used:
- ArchiveInstProduct
Query:  FY13_annual_total_archive_summary</t>
  </si>
  <si>
    <t>Average archive growth for the Near Real-time (NRT) products is calculated by dividing the total NRT volume generated by all LANCE providers by 365 (days). Total archive volume represents two weeks worth of production volume of the NRT products (note that all NRT products are kept only for 2 weeks ). It was calculated by multiplying average archive growth by 14 (days). For distribution, both monthly and yearly metrics are presented in this report. In addition to monthly distribution volume and file counts, the yearly totals for unique products, files distributed, distribution volume and users are presented in this report. The AIRS metrics include those for AIRS and AMSU-A. The AMSR-E metrics includes the metrics for the NRT products generated by MODAPS and GHRC. 
Query:  
- FY13_annual_NRT_Distribution
- FY13_annual_NRT_Archive</t>
  </si>
  <si>
    <t>The primary source of Web Metrics is EMS using the IBM/Unica NetInsight 8.6.0.7 interface.</t>
  </si>
  <si>
    <t xml:space="preserve">For Top 20 Domains, use the combined profile of all DAACs ("allcl' profile) found on the IBM/Unica NetInsight 8.6.0.7.
 implementation;  run the NetInsight Visitor Analysis, Domain report for the FY.  Select "Filter Group" as "All DAACS" and adjust the Visit Duration filter to remove the two lowest visit durations.  Adjust the "Rows" to 20 and export the data.  This is for visits &gt;= 1 minute and sorted by the # of Visitors.  </t>
  </si>
  <si>
    <t xml:space="preserve">For Top 20 Countries, use the combined profile of all DAACs ("allcl' profile) found on the IBM/Unica NetInsight 8.6.0.7.
 implementation; run the NetInsight Geographic Analysis, Country report for the FY. Select "Filter Group" as "All DAACS" and  adjust the Visit Duration filter to remove the two lowest visit durations. Adjust the "Rows" to 20 and export the data. This is for visits &gt;= 1 minute and sorted by the # of Visitors.  </t>
  </si>
  <si>
    <t xml:space="preserve">The Product Distribution data for FY2013 is based on the data captured in EMS. LANCE NRT data is not included in these trend charts.
The distribution trend does not include historical annual reports where those metrics cannot be reproduced and are available only as totals. However, the historical hard copy files of data with information for FY96 -  FY99 are available from EMS. It must be noted that the EMS metrics for FY00 and FY01 are lower than those based on the historical annual reports due to non-availability of data used in those annual reports. Although the EMS metrics data may not be perfect, these data have the advantage of being readily reproducible from the available metrics sources.
</t>
  </si>
  <si>
    <t>Visitors who view a web page during a specific time period who have accessed the system before.  If the visitor accesses the system for the first time ever within the time period and then accesses the system again during the specific time period, he/she would be counted as a repeat visitor.
For EOSDIS we track Repeat Visitors two ways: 1) since the start of web measurements to provide an historical count; and 2) since the start of the Fiscal Year to count activity specific to this Annual Report.</t>
  </si>
  <si>
    <t>555 K</t>
  </si>
  <si>
    <t>8.5 TB/day</t>
  </si>
  <si>
    <t xml:space="preserve">LANCE web activity is measured by number of visits made, the number of pages viewed and the number of distinct visitors for the LANCE website.  The number of hosts counts the distinct IP addresses of the visitors. Repeat visitors is a count of those visitors who made at least two visits since the start of the fiscal year.
Web metrics are presented for visits of one minute or greater. Visits of at least one minute are considered to represent significant work accomplished, and many of the shorter visits are of less than a second.   </t>
  </si>
  <si>
    <t>Number of
Registered
Users ****</t>
  </si>
  <si>
    <t xml:space="preserve">      may be greater than the total number of unique registered users since one user could retrieve data for multiple instruments.</t>
  </si>
  <si>
    <t>**** Represents the number of the registerested users who retrieved data for each instrument. It must be noted that sum of these users</t>
  </si>
  <si>
    <t xml:space="preserve">Following table presents web activity by the top 20 Domains sorted by # of Visitors. Domains are as defined by NetInsight. The data came from one LANCE web profile and all statistics are based on domains resolved by a NASA DNS translation program.
</t>
  </si>
  <si>
    <t>Following table presents web activity by the top 20 Countries from NetInsight sorted by # of Views  The data came from LANCE website profile and country information is based on the Netinsignt geographical data from Quova, the Neustar IP Intelligence and IP Geolocation Service.</t>
  </si>
  <si>
    <t>Note: Due to the use of the two different programs (NASA DNS translation program and Netinsight Geographical</t>
  </si>
  <si>
    <t>data from Quova) to resolve domain and country information, country statistics in the two tables above may not</t>
  </si>
  <si>
    <t>be consistent (P. Eaton's email dated 1/8/2014).</t>
  </si>
  <si>
    <t xml:space="preserve">This worksheet presents web activity by the top 20 Domains sorted by # of Visitors. Domains are as defined by NetInsight. The data came from a combined profile for 11 EOSDIS DAACs (see the DAACs for Stage 3 in the "Data Users" Worksheet). All statistics are strictly based on domains resolved by NetInsight, using host information. Web metrics are presented for visits of one minute or greater. Visits of at least one minute are considered to represent significant work accomplished, and many of the shorter visits are of less than a second. Domain information was obtained, using a NASA DNS translation program
</t>
  </si>
  <si>
    <t>This report contains tables and graphs of FY2013 statistics and comparisons to previous years.  Values for previous fiscal years are produced from EMS unless noted otherwise.  Summary tables, text, graphs, and more detailed statistics tables are also included. As before, metrics for the Near Real-Time (NRT) products are presented in a separate worksheet and a separate summary table for NRT products, called LANCE_Summary, is included. Note that NRT metrics are not used in the distribution trend analyses presented in this report. All bots-related distributions (downloads by Internet search engines for indexing purposes) are excluded in the ASF metrics. A new worksheet called "Total Archive Trend" showing various input sources used to derive total archive volumes for previous years is added to this year's report.</t>
  </si>
  <si>
    <t>This worksheet presents web activity by the top 20 Countries from NetInsight sorted by # of Views.  The data came from a combined profile for 11 EOSDIS DAACs (see the DAACs for Stage 3 in the "Data Users" Worksheet). Country information is based on the NetInsight geographical data from Quova, the Neustar IP Intelligence and IP Geolocation Service.</t>
  </si>
  <si>
    <t>LANCE web visitors are characterized by the number of visits they make and how frequently they return. Visitors counted in the table below are those that stayed for one minute or more. Repeat Visitors are counted from the start of the Fiscal Year. Please note that the sum of monthly visitors could be greater than the number of unique visitors for a given year since one user could be counted more than once in the monthly visitor count if  he/she visited the LANCE websites in different months.</t>
  </si>
  <si>
    <t>* The sum of monthly visitors could be greater than the number of unique</t>
  </si>
  <si>
    <t xml:space="preserve">  visitor for a given year since one user could be counted more than once</t>
  </si>
  <si>
    <t xml:space="preserve">  if he/she visited the same website in different month.</t>
  </si>
  <si>
    <t xml:space="preserve">
Prepared By:
Hyo Duck Chang, Adnet, Inc.
Brian Krupp, Adnet, Inc.
Lalit Wanchoo, Adnet, Inc.
Young-In Won, Wyle, Inc.
December 2013</t>
  </si>
  <si>
    <t>FY13AnnualReport_V4.xlsx</t>
  </si>
  <si>
    <t>This table shows the amount of data added to the archive during FY2013 and includes all products levels.  Archive metrics for OBPG and NSIDC V0 are not available at this time.</t>
  </si>
</sst>
</file>

<file path=xl/styles.xml><?xml version="1.0" encoding="utf-8"?>
<styleSheet xmlns="http://schemas.openxmlformats.org/spreadsheetml/2006/main">
  <numFmts count="9">
    <numFmt numFmtId="43" formatCode="_(* #,##0.00_);_(* \(#,##0.00\);_(* &quot;-&quot;??_);_(@_)"/>
    <numFmt numFmtId="164" formatCode="0.000"/>
    <numFmt numFmtId="165" formatCode="[$-409]mmm\-yy;@"/>
    <numFmt numFmtId="166" formatCode="#,##0.0"/>
    <numFmt numFmtId="167" formatCode="0.0%"/>
    <numFmt numFmtId="168" formatCode="#,##0.000000"/>
    <numFmt numFmtId="169" formatCode="0.000000000000"/>
    <numFmt numFmtId="170" formatCode="0.0"/>
    <numFmt numFmtId="171" formatCode="_(* #,##0_);_(* \(#,##0\);_(* &quot;-&quot;??_);_(@_)"/>
  </numFmts>
  <fonts count="89">
    <font>
      <sz val="10"/>
      <name val="Arial"/>
    </font>
    <font>
      <sz val="11"/>
      <color theme="1"/>
      <name val="Times New Roman"/>
      <family val="2"/>
    </font>
    <font>
      <sz val="11"/>
      <color theme="1"/>
      <name val="Times New Roman"/>
      <family val="2"/>
    </font>
    <font>
      <sz val="11"/>
      <color theme="1"/>
      <name val="Times New Roman"/>
      <family val="2"/>
    </font>
    <font>
      <sz val="10"/>
      <name val="Arial"/>
      <family val="2"/>
    </font>
    <font>
      <sz val="8"/>
      <name val="Arial"/>
      <family val="2"/>
    </font>
    <font>
      <b/>
      <sz val="14"/>
      <name val="Arial"/>
      <family val="2"/>
    </font>
    <font>
      <b/>
      <sz val="10"/>
      <name val="Arial"/>
      <family val="2"/>
    </font>
    <font>
      <sz val="10"/>
      <name val="Arial"/>
      <family val="2"/>
    </font>
    <font>
      <sz val="10"/>
      <color indexed="10"/>
      <name val="Arial"/>
      <family val="2"/>
    </font>
    <font>
      <sz val="10"/>
      <name val="Times New Roman"/>
      <family val="1"/>
    </font>
    <font>
      <sz val="12"/>
      <name val="Times New Roman"/>
      <family val="1"/>
    </font>
    <font>
      <b/>
      <sz val="10"/>
      <name val="Arial"/>
      <family val="2"/>
    </font>
    <font>
      <sz val="10"/>
      <color indexed="61"/>
      <name val="Arial"/>
      <family val="2"/>
    </font>
    <font>
      <sz val="10"/>
      <name val="Arial"/>
      <family val="2"/>
    </font>
    <font>
      <sz val="10"/>
      <name val="Arial"/>
      <family val="2"/>
    </font>
    <font>
      <strike/>
      <sz val="10"/>
      <name val="Arial"/>
      <family val="2"/>
    </font>
    <font>
      <u/>
      <sz val="14"/>
      <name val="Arial"/>
      <family val="2"/>
    </font>
    <font>
      <sz val="10"/>
      <name val="Arial"/>
      <family val="2"/>
    </font>
    <font>
      <sz val="10"/>
      <name val="Arial"/>
      <family val="2"/>
    </font>
    <font>
      <sz val="10"/>
      <name val="Arial"/>
      <family val="2"/>
    </font>
    <font>
      <sz val="10"/>
      <name val="Arial"/>
      <family val="2"/>
    </font>
    <font>
      <b/>
      <sz val="10"/>
      <color indexed="57"/>
      <name val="Arial"/>
      <family val="2"/>
    </font>
    <font>
      <b/>
      <sz val="10"/>
      <name val="Arial"/>
      <family val="2"/>
    </font>
    <font>
      <sz val="10"/>
      <name val="Arial"/>
      <family val="2"/>
    </font>
    <font>
      <sz val="12"/>
      <name val="Arial"/>
      <family val="2"/>
    </font>
    <font>
      <b/>
      <sz val="10"/>
      <name val="Arial Unicode MS"/>
      <family val="2"/>
    </font>
    <font>
      <sz val="10"/>
      <name val="Arial Unicode MS"/>
      <family val="2"/>
    </font>
    <font>
      <sz val="10"/>
      <name val="Calibri"/>
      <family val="2"/>
    </font>
    <font>
      <b/>
      <sz val="20"/>
      <name val="Arial"/>
      <family val="2"/>
    </font>
    <font>
      <sz val="20"/>
      <name val="Arial"/>
      <family val="2"/>
    </font>
    <font>
      <sz val="24"/>
      <name val="Arial"/>
      <family val="2"/>
    </font>
    <font>
      <b/>
      <sz val="24"/>
      <name val="Arial"/>
      <family val="2"/>
    </font>
    <font>
      <sz val="36"/>
      <name val="Arial"/>
      <family val="2"/>
    </font>
    <font>
      <sz val="10"/>
      <color indexed="8"/>
      <name val="Arial"/>
      <family val="2"/>
    </font>
    <font>
      <sz val="10"/>
      <name val="Arial"/>
      <family val="2"/>
    </font>
    <font>
      <b/>
      <sz val="12"/>
      <name val="Arial"/>
      <family val="2"/>
    </font>
    <font>
      <sz val="12"/>
      <name val="Arial"/>
      <family val="2"/>
    </font>
    <font>
      <sz val="10"/>
      <name val="Cambria"/>
      <family val="1"/>
    </font>
    <font>
      <b/>
      <sz val="8"/>
      <color rgb="FF3F863F"/>
      <name val="Arial"/>
      <family val="2"/>
    </font>
    <font>
      <sz val="8"/>
      <name val="Arial"/>
      <family val="2"/>
    </font>
    <font>
      <b/>
      <sz val="10"/>
      <name val="Cambria"/>
      <family val="1"/>
    </font>
    <font>
      <b/>
      <sz val="10"/>
      <name val="Arial"/>
      <family val="2"/>
    </font>
    <font>
      <sz val="10"/>
      <color rgb="FFFF0000"/>
      <name val="Arial"/>
      <family val="2"/>
    </font>
    <font>
      <strike/>
      <sz val="10"/>
      <color rgb="FFFF0000"/>
      <name val="Arial"/>
      <family val="2"/>
    </font>
    <font>
      <sz val="10"/>
      <color indexed="12"/>
      <name val="Arial"/>
      <family val="2"/>
    </font>
    <font>
      <sz val="10"/>
      <color indexed="8"/>
      <name val="Arial"/>
      <family val="2"/>
    </font>
    <font>
      <sz val="12"/>
      <color indexed="21"/>
      <name val="Arial"/>
      <family val="2"/>
    </font>
    <font>
      <sz val="10"/>
      <color theme="1"/>
      <name val="Arial"/>
      <family val="2"/>
    </font>
    <font>
      <b/>
      <sz val="11"/>
      <color theme="1"/>
      <name val="Calibri"/>
      <family val="2"/>
      <scheme val="minor"/>
    </font>
    <font>
      <vertAlign val="superscript"/>
      <sz val="10"/>
      <name val="Arial"/>
      <family val="2"/>
    </font>
    <font>
      <sz val="10"/>
      <color indexed="21"/>
      <name val="Arial"/>
      <family val="2"/>
    </font>
    <font>
      <sz val="10"/>
      <name val="Arial"/>
      <family val="2"/>
    </font>
    <font>
      <vertAlign val="superscript"/>
      <sz val="10"/>
      <color theme="1"/>
      <name val="Arial"/>
      <family val="2"/>
    </font>
    <font>
      <b/>
      <sz val="18"/>
      <color theme="3"/>
      <name val="Cambria"/>
      <family val="2"/>
      <scheme val="major"/>
    </font>
    <font>
      <b/>
      <sz val="15"/>
      <color theme="3"/>
      <name val="Times New Roman"/>
      <family val="2"/>
    </font>
    <font>
      <b/>
      <sz val="13"/>
      <color theme="3"/>
      <name val="Times New Roman"/>
      <family val="2"/>
    </font>
    <font>
      <b/>
      <sz val="11"/>
      <color theme="3"/>
      <name val="Times New Roman"/>
      <family val="2"/>
    </font>
    <font>
      <sz val="11"/>
      <color rgb="FF006100"/>
      <name val="Times New Roman"/>
      <family val="2"/>
    </font>
    <font>
      <sz val="11"/>
      <color rgb="FF9C0006"/>
      <name val="Times New Roman"/>
      <family val="2"/>
    </font>
    <font>
      <sz val="11"/>
      <color rgb="FF9C6500"/>
      <name val="Times New Roman"/>
      <family val="2"/>
    </font>
    <font>
      <sz val="11"/>
      <color rgb="FF3F3F76"/>
      <name val="Times New Roman"/>
      <family val="2"/>
    </font>
    <font>
      <b/>
      <sz val="11"/>
      <color rgb="FF3F3F3F"/>
      <name val="Times New Roman"/>
      <family val="2"/>
    </font>
    <font>
      <b/>
      <sz val="11"/>
      <color rgb="FFFA7D00"/>
      <name val="Times New Roman"/>
      <family val="2"/>
    </font>
    <font>
      <sz val="11"/>
      <color rgb="FFFA7D00"/>
      <name val="Times New Roman"/>
      <family val="2"/>
    </font>
    <font>
      <b/>
      <sz val="11"/>
      <color theme="0"/>
      <name val="Times New Roman"/>
      <family val="2"/>
    </font>
    <font>
      <sz val="11"/>
      <color rgb="FFFF0000"/>
      <name val="Times New Roman"/>
      <family val="2"/>
    </font>
    <font>
      <i/>
      <sz val="11"/>
      <color rgb="FF7F7F7F"/>
      <name val="Times New Roman"/>
      <family val="2"/>
    </font>
    <font>
      <b/>
      <sz val="11"/>
      <color theme="1"/>
      <name val="Times New Roman"/>
      <family val="2"/>
    </font>
    <font>
      <sz val="11"/>
      <color theme="0"/>
      <name val="Times New Roman"/>
      <family val="2"/>
    </font>
    <font>
      <sz val="10"/>
      <color theme="1"/>
      <name val="Times New Roman"/>
      <family val="2"/>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10"/>
      <color rgb="FFFA7D00"/>
      <name val="Times New Roman"/>
      <family val="2"/>
    </font>
    <font>
      <b/>
      <sz val="10"/>
      <color theme="0"/>
      <name val="Times New Roman"/>
      <family val="2"/>
    </font>
    <font>
      <sz val="10"/>
      <color rgb="FFFF0000"/>
      <name val="Times New Roman"/>
      <family val="2"/>
    </font>
    <font>
      <i/>
      <sz val="10"/>
      <color rgb="FF7F7F7F"/>
      <name val="Times New Roman"/>
      <family val="2"/>
    </font>
    <font>
      <b/>
      <sz val="10"/>
      <color theme="1"/>
      <name val="Times New Roman"/>
      <family val="2"/>
    </font>
    <font>
      <sz val="10"/>
      <color theme="0"/>
      <name val="Times New Roman"/>
      <family val="2"/>
    </font>
    <font>
      <sz val="10"/>
      <name val="Arial"/>
      <family val="2"/>
    </font>
    <font>
      <sz val="9"/>
      <color theme="1"/>
      <name val="Arial"/>
      <family val="2"/>
    </font>
    <font>
      <sz val="11"/>
      <color theme="1"/>
      <name val="Arial"/>
      <family val="2"/>
    </font>
    <font>
      <sz val="16"/>
      <color theme="1"/>
      <name val="Arial"/>
      <family val="2"/>
    </font>
    <font>
      <sz val="8"/>
      <color theme="1"/>
      <name val="Arial"/>
      <family val="2"/>
    </font>
    <font>
      <b/>
      <sz val="10"/>
      <color theme="1"/>
      <name val="Arial"/>
      <family val="2"/>
    </font>
  </fonts>
  <fills count="41">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31"/>
        <bgColor indexed="64"/>
      </patternFill>
    </fill>
    <fill>
      <patternFill patternType="solid">
        <fgColor theme="9" tint="0.79998168889431442"/>
        <bgColor indexed="64"/>
      </patternFill>
    </fill>
    <fill>
      <patternFill patternType="gray06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ck">
        <color indexed="8"/>
      </left>
      <right style="medium">
        <color indexed="8"/>
      </right>
      <top/>
      <bottom style="medium">
        <color indexed="8"/>
      </bottom>
      <diagonal/>
    </border>
    <border>
      <left style="medium">
        <color indexed="8"/>
      </left>
      <right style="thick">
        <color indexed="8"/>
      </right>
      <top/>
      <bottom style="medium">
        <color indexed="8"/>
      </bottom>
      <diagonal/>
    </border>
    <border>
      <left style="thick">
        <color indexed="8"/>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style="thick">
        <color indexed="8"/>
      </left>
      <right style="medium">
        <color indexed="8"/>
      </right>
      <top style="medium">
        <color indexed="8"/>
      </top>
      <bottom style="thick">
        <color indexed="8"/>
      </bottom>
      <diagonal/>
    </border>
    <border>
      <left style="medium">
        <color indexed="8"/>
      </left>
      <right style="thick">
        <color indexed="8"/>
      </right>
      <top style="medium">
        <color indexed="8"/>
      </top>
      <bottom style="thick">
        <color indexed="8"/>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276">
    <xf numFmtId="0" fontId="0" fillId="0" borderId="0"/>
    <xf numFmtId="9"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4" fillId="0" borderId="0"/>
    <xf numFmtId="0" fontId="54" fillId="0" borderId="0" applyNumberFormat="0" applyFill="0" applyBorder="0" applyAlignment="0" applyProtection="0"/>
    <xf numFmtId="0" fontId="55" fillId="0" borderId="23" applyNumberFormat="0" applyFill="0" applyAlignment="0" applyProtection="0"/>
    <xf numFmtId="0" fontId="56" fillId="0" borderId="24" applyNumberFormat="0" applyFill="0" applyAlignment="0" applyProtection="0"/>
    <xf numFmtId="0" fontId="57" fillId="0" borderId="25" applyNumberFormat="0" applyFill="0" applyAlignment="0" applyProtection="0"/>
    <xf numFmtId="0" fontId="57" fillId="0" borderId="0" applyNumberForma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26" applyNumberFormat="0" applyAlignment="0" applyProtection="0"/>
    <xf numFmtId="0" fontId="62" fillId="13" borderId="27" applyNumberFormat="0" applyAlignment="0" applyProtection="0"/>
    <xf numFmtId="0" fontId="63" fillId="13" borderId="26" applyNumberFormat="0" applyAlignment="0" applyProtection="0"/>
    <xf numFmtId="0" fontId="64" fillId="0" borderId="28" applyNumberFormat="0" applyFill="0" applyAlignment="0" applyProtection="0"/>
    <xf numFmtId="0" fontId="65" fillId="14" borderId="29" applyNumberFormat="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31" applyNumberFormat="0" applyFill="0" applyAlignment="0" applyProtection="0"/>
    <xf numFmtId="0" fontId="69"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69" fillId="19" borderId="0" applyNumberFormat="0" applyBorder="0" applyAlignment="0" applyProtection="0"/>
    <xf numFmtId="0" fontId="69"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69" fillId="23" borderId="0" applyNumberFormat="0" applyBorder="0" applyAlignment="0" applyProtection="0"/>
    <xf numFmtId="0" fontId="69"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69" fillId="27" borderId="0" applyNumberFormat="0" applyBorder="0" applyAlignment="0" applyProtection="0"/>
    <xf numFmtId="0" fontId="69"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69" fillId="31" borderId="0" applyNumberFormat="0" applyBorder="0" applyAlignment="0" applyProtection="0"/>
    <xf numFmtId="0" fontId="69"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69" fillId="35" borderId="0" applyNumberFormat="0" applyBorder="0" applyAlignment="0" applyProtection="0"/>
    <xf numFmtId="0" fontId="69" fillId="36"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69" fillId="39" borderId="0" applyNumberFormat="0" applyBorder="0" applyAlignment="0" applyProtection="0"/>
    <xf numFmtId="0" fontId="3" fillId="0" borderId="0"/>
    <xf numFmtId="43" fontId="3" fillId="0" borderId="0" applyFont="0" applyFill="0" applyBorder="0" applyAlignment="0" applyProtection="0"/>
    <xf numFmtId="0" fontId="3" fillId="15" borderId="30" applyNumberFormat="0" applyFont="0" applyAlignment="0" applyProtection="0"/>
    <xf numFmtId="0" fontId="70" fillId="0" borderId="0"/>
    <xf numFmtId="0" fontId="71" fillId="9" borderId="0" applyNumberFormat="0" applyBorder="0" applyAlignment="0" applyProtection="0"/>
    <xf numFmtId="0" fontId="72" fillId="10" borderId="0" applyNumberFormat="0" applyBorder="0" applyAlignment="0" applyProtection="0"/>
    <xf numFmtId="0" fontId="73" fillId="11" borderId="0" applyNumberFormat="0" applyBorder="0" applyAlignment="0" applyProtection="0"/>
    <xf numFmtId="0" fontId="74" fillId="12" borderId="26" applyNumberFormat="0" applyAlignment="0" applyProtection="0"/>
    <xf numFmtId="0" fontId="75" fillId="13" borderId="27" applyNumberFormat="0" applyAlignment="0" applyProtection="0"/>
    <xf numFmtId="0" fontId="76" fillId="13" borderId="26" applyNumberFormat="0" applyAlignment="0" applyProtection="0"/>
    <xf numFmtId="0" fontId="77" fillId="0" borderId="28" applyNumberFormat="0" applyFill="0" applyAlignment="0" applyProtection="0"/>
    <xf numFmtId="0" fontId="78" fillId="14" borderId="29" applyNumberFormat="0" applyAlignment="0" applyProtection="0"/>
    <xf numFmtId="0" fontId="79" fillId="0" borderId="0" applyNumberFormat="0" applyFill="0" applyBorder="0" applyAlignment="0" applyProtection="0"/>
    <xf numFmtId="0" fontId="70" fillId="15" borderId="30" applyNumberFormat="0" applyFont="0" applyAlignment="0" applyProtection="0"/>
    <xf numFmtId="0" fontId="80" fillId="0" borderId="0" applyNumberFormat="0" applyFill="0" applyBorder="0" applyAlignment="0" applyProtection="0"/>
    <xf numFmtId="0" fontId="81" fillId="0" borderId="31" applyNumberFormat="0" applyFill="0" applyAlignment="0" applyProtection="0"/>
    <xf numFmtId="0" fontId="82" fillId="16" borderId="0" applyNumberFormat="0" applyBorder="0" applyAlignment="0" applyProtection="0"/>
    <xf numFmtId="0" fontId="70" fillId="17" borderId="0" applyNumberFormat="0" applyBorder="0" applyAlignment="0" applyProtection="0"/>
    <xf numFmtId="0" fontId="70" fillId="18" borderId="0" applyNumberFormat="0" applyBorder="0" applyAlignment="0" applyProtection="0"/>
    <xf numFmtId="0" fontId="82" fillId="19" borderId="0" applyNumberFormat="0" applyBorder="0" applyAlignment="0" applyProtection="0"/>
    <xf numFmtId="0" fontId="82" fillId="20" borderId="0" applyNumberFormat="0" applyBorder="0" applyAlignment="0" applyProtection="0"/>
    <xf numFmtId="0" fontId="70" fillId="21" borderId="0" applyNumberFormat="0" applyBorder="0" applyAlignment="0" applyProtection="0"/>
    <xf numFmtId="0" fontId="70" fillId="22" borderId="0" applyNumberFormat="0" applyBorder="0" applyAlignment="0" applyProtection="0"/>
    <xf numFmtId="0" fontId="82" fillId="23" borderId="0" applyNumberFormat="0" applyBorder="0" applyAlignment="0" applyProtection="0"/>
    <xf numFmtId="0" fontId="82" fillId="24" borderId="0" applyNumberFormat="0" applyBorder="0" applyAlignment="0" applyProtection="0"/>
    <xf numFmtId="0" fontId="70" fillId="25" borderId="0" applyNumberFormat="0" applyBorder="0" applyAlignment="0" applyProtection="0"/>
    <xf numFmtId="0" fontId="70" fillId="26" borderId="0" applyNumberFormat="0" applyBorder="0" applyAlignment="0" applyProtection="0"/>
    <xf numFmtId="0" fontId="82" fillId="27" borderId="0" applyNumberFormat="0" applyBorder="0" applyAlignment="0" applyProtection="0"/>
    <xf numFmtId="0" fontId="82" fillId="28" borderId="0" applyNumberFormat="0" applyBorder="0" applyAlignment="0" applyProtection="0"/>
    <xf numFmtId="0" fontId="70" fillId="29" borderId="0" applyNumberFormat="0" applyBorder="0" applyAlignment="0" applyProtection="0"/>
    <xf numFmtId="0" fontId="70" fillId="30" borderId="0" applyNumberFormat="0" applyBorder="0" applyAlignment="0" applyProtection="0"/>
    <xf numFmtId="0" fontId="82" fillId="31" borderId="0" applyNumberFormat="0" applyBorder="0" applyAlignment="0" applyProtection="0"/>
    <xf numFmtId="0" fontId="82" fillId="32" borderId="0" applyNumberFormat="0" applyBorder="0" applyAlignment="0" applyProtection="0"/>
    <xf numFmtId="0" fontId="70" fillId="33" borderId="0" applyNumberFormat="0" applyBorder="0" applyAlignment="0" applyProtection="0"/>
    <xf numFmtId="0" fontId="70" fillId="34" borderId="0" applyNumberFormat="0" applyBorder="0" applyAlignment="0" applyProtection="0"/>
    <xf numFmtId="0" fontId="82" fillId="35" borderId="0" applyNumberFormat="0" applyBorder="0" applyAlignment="0" applyProtection="0"/>
    <xf numFmtId="0" fontId="82" fillId="36" borderId="0" applyNumberFormat="0" applyBorder="0" applyAlignment="0" applyProtection="0"/>
    <xf numFmtId="0" fontId="70" fillId="37" borderId="0" applyNumberFormat="0" applyBorder="0" applyAlignment="0" applyProtection="0"/>
    <xf numFmtId="0" fontId="70" fillId="38" borderId="0" applyNumberFormat="0" applyBorder="0" applyAlignment="0" applyProtection="0"/>
    <xf numFmtId="0" fontId="82" fillId="39" borderId="0" applyNumberFormat="0" applyBorder="0" applyAlignment="0" applyProtection="0"/>
    <xf numFmtId="0" fontId="4" fillId="0" borderId="0"/>
    <xf numFmtId="9" fontId="4" fillId="0" borderId="0" applyFont="0" applyFill="0" applyBorder="0" applyAlignment="0" applyProtection="0"/>
    <xf numFmtId="43" fontId="4" fillId="0" borderId="0" applyFont="0" applyFill="0" applyBorder="0" applyAlignment="0" applyProtection="0"/>
    <xf numFmtId="0" fontId="58" fillId="9" borderId="0" applyNumberFormat="0" applyBorder="0" applyAlignment="0" applyProtection="0"/>
    <xf numFmtId="0" fontId="59" fillId="10" borderId="0" applyNumberFormat="0" applyBorder="0" applyAlignment="0" applyProtection="0"/>
    <xf numFmtId="0" fontId="60" fillId="11" borderId="0" applyNumberFormat="0" applyBorder="0" applyAlignment="0" applyProtection="0"/>
    <xf numFmtId="0" fontId="61" fillId="12" borderId="26" applyNumberFormat="0" applyAlignment="0" applyProtection="0"/>
    <xf numFmtId="0" fontId="62" fillId="13" borderId="27" applyNumberFormat="0" applyAlignment="0" applyProtection="0"/>
    <xf numFmtId="0" fontId="63" fillId="13" borderId="26" applyNumberFormat="0" applyAlignment="0" applyProtection="0"/>
    <xf numFmtId="0" fontId="64" fillId="0" borderId="28" applyNumberFormat="0" applyFill="0" applyAlignment="0" applyProtection="0"/>
    <xf numFmtId="0" fontId="65" fillId="14" borderId="29" applyNumberFormat="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8" fillId="0" borderId="31" applyNumberFormat="0" applyFill="0" applyAlignment="0" applyProtection="0"/>
    <xf numFmtId="0" fontId="69"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69" fillId="19" borderId="0" applyNumberFormat="0" applyBorder="0" applyAlignment="0" applyProtection="0"/>
    <xf numFmtId="0" fontId="69"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69" fillId="23" borderId="0" applyNumberFormat="0" applyBorder="0" applyAlignment="0" applyProtection="0"/>
    <xf numFmtId="0" fontId="69"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69" fillId="27" borderId="0" applyNumberFormat="0" applyBorder="0" applyAlignment="0" applyProtection="0"/>
    <xf numFmtId="0" fontId="69"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69" fillId="31" borderId="0" applyNumberFormat="0" applyBorder="0" applyAlignment="0" applyProtection="0"/>
    <xf numFmtId="0" fontId="69"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69" fillId="35" borderId="0" applyNumberFormat="0" applyBorder="0" applyAlignment="0" applyProtection="0"/>
    <xf numFmtId="0" fontId="69"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69" fillId="39" borderId="0" applyNumberFormat="0" applyBorder="0" applyAlignment="0" applyProtection="0"/>
    <xf numFmtId="0" fontId="2" fillId="0" borderId="0"/>
    <xf numFmtId="43" fontId="2" fillId="0" borderId="0" applyFont="0" applyFill="0" applyBorder="0" applyAlignment="0" applyProtection="0"/>
    <xf numFmtId="0" fontId="2" fillId="15" borderId="30" applyNumberFormat="0" applyFont="0" applyAlignment="0" applyProtection="0"/>
    <xf numFmtId="0" fontId="2" fillId="0" borderId="0"/>
    <xf numFmtId="43" fontId="2" fillId="0" borderId="0" applyFont="0" applyFill="0" applyBorder="0" applyAlignment="0" applyProtection="0"/>
    <xf numFmtId="0" fontId="2" fillId="15" borderId="30"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43" fontId="70" fillId="0" borderId="0" applyFont="0" applyFill="0" applyBorder="0" applyAlignment="0" applyProtection="0"/>
    <xf numFmtId="0" fontId="2" fillId="0" borderId="0"/>
    <xf numFmtId="0" fontId="2" fillId="15" borderId="30"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43" fontId="2" fillId="0" borderId="0" applyFont="0" applyFill="0" applyBorder="0" applyAlignment="0" applyProtection="0"/>
    <xf numFmtId="0" fontId="2" fillId="15" borderId="30"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 fillId="0" borderId="0"/>
    <xf numFmtId="43" fontId="2" fillId="0" borderId="0" applyFont="0" applyFill="0" applyBorder="0" applyAlignment="0" applyProtection="0"/>
    <xf numFmtId="0" fontId="2" fillId="15" borderId="30"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43" fontId="83" fillId="0" borderId="0" applyFont="0" applyFill="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43" fontId="1" fillId="0" borderId="0" applyFont="0" applyFill="0" applyBorder="0" applyAlignment="0" applyProtection="0"/>
    <xf numFmtId="0" fontId="1" fillId="15" borderId="30" applyNumberFormat="0" applyFont="0" applyAlignment="0" applyProtection="0"/>
    <xf numFmtId="0" fontId="1" fillId="0" borderId="0"/>
    <xf numFmtId="43" fontId="1" fillId="0" borderId="0" applyFont="0" applyFill="0" applyBorder="0" applyAlignment="0" applyProtection="0"/>
    <xf numFmtId="0" fontId="1" fillId="15" borderId="30"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15" borderId="30"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43" fontId="1" fillId="0" borderId="0" applyFont="0" applyFill="0" applyBorder="0" applyAlignment="0" applyProtection="0"/>
    <xf numFmtId="0" fontId="1" fillId="15" borderId="30"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43" fontId="1" fillId="0" borderId="0" applyFont="0" applyFill="0" applyBorder="0" applyAlignment="0" applyProtection="0"/>
    <xf numFmtId="0" fontId="1" fillId="15" borderId="30"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0" borderId="0"/>
    <xf numFmtId="0" fontId="1" fillId="15" borderId="30"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728">
    <xf numFmtId="0" fontId="0" fillId="0" borderId="0" xfId="0"/>
    <xf numFmtId="0" fontId="0" fillId="0" borderId="0" xfId="0" applyAlignment="1">
      <alignment horizontal="center"/>
    </xf>
    <xf numFmtId="0" fontId="0" fillId="0" borderId="1" xfId="0" applyBorder="1"/>
    <xf numFmtId="4" fontId="0" fillId="0" borderId="1" xfId="0" applyNumberFormat="1" applyBorder="1"/>
    <xf numFmtId="0" fontId="0" fillId="0" borderId="0" xfId="0" applyAlignment="1">
      <alignment horizontal="right"/>
    </xf>
    <xf numFmtId="4" fontId="0" fillId="0" borderId="0" xfId="0" applyNumberFormat="1"/>
    <xf numFmtId="3" fontId="0" fillId="0" borderId="0" xfId="0" applyNumberFormat="1"/>
    <xf numFmtId="0" fontId="7" fillId="0" borderId="0" xfId="0" applyFont="1"/>
    <xf numFmtId="0" fontId="0" fillId="0" borderId="1" xfId="0" applyBorder="1" applyAlignment="1">
      <alignment wrapText="1"/>
    </xf>
    <xf numFmtId="3" fontId="0" fillId="0" borderId="1" xfId="0" applyNumberFormat="1" applyBorder="1"/>
    <xf numFmtId="0" fontId="8" fillId="0" borderId="0" xfId="0" applyFont="1"/>
    <xf numFmtId="3" fontId="0" fillId="0" borderId="0" xfId="0" applyNumberFormat="1" applyBorder="1"/>
    <xf numFmtId="0" fontId="0" fillId="0" borderId="0" xfId="0" applyBorder="1"/>
    <xf numFmtId="165" fontId="0" fillId="0" borderId="0" xfId="0" applyNumberFormat="1"/>
    <xf numFmtId="166" fontId="0" fillId="0" borderId="0" xfId="0" applyNumberFormat="1"/>
    <xf numFmtId="0" fontId="0" fillId="0" borderId="1" xfId="0" applyFill="1" applyBorder="1"/>
    <xf numFmtId="4" fontId="0" fillId="0" borderId="1" xfId="0" applyNumberFormat="1" applyFill="1" applyBorder="1"/>
    <xf numFmtId="0" fontId="0" fillId="0" borderId="0" xfId="0" applyFill="1"/>
    <xf numFmtId="0" fontId="9" fillId="0" borderId="0" xfId="0" applyFont="1" applyBorder="1"/>
    <xf numFmtId="4" fontId="9" fillId="0" borderId="0" xfId="0" applyNumberFormat="1" applyFont="1" applyBorder="1"/>
    <xf numFmtId="0" fontId="0" fillId="0" borderId="0" xfId="0" applyAlignment="1">
      <alignment wrapText="1"/>
    </xf>
    <xf numFmtId="0" fontId="4" fillId="0" borderId="0" xfId="0" applyFont="1"/>
    <xf numFmtId="3" fontId="0" fillId="0" borderId="1" xfId="0" applyNumberFormat="1" applyBorder="1" applyAlignment="1">
      <alignment horizontal="center" wrapText="1"/>
    </xf>
    <xf numFmtId="0" fontId="13" fillId="0" borderId="0" xfId="0" applyFont="1"/>
    <xf numFmtId="0" fontId="12" fillId="0" borderId="0" xfId="0" applyFont="1" applyBorder="1" applyAlignment="1">
      <alignment horizontal="center"/>
    </xf>
    <xf numFmtId="0" fontId="4" fillId="0" borderId="1" xfId="0" applyFont="1" applyBorder="1" applyAlignment="1">
      <alignment horizontal="center"/>
    </xf>
    <xf numFmtId="4" fontId="4" fillId="0" borderId="1" xfId="0" applyNumberFormat="1" applyFont="1" applyBorder="1"/>
    <xf numFmtId="0" fontId="14" fillId="0" borderId="0" xfId="0" applyFont="1"/>
    <xf numFmtId="0" fontId="4" fillId="0" borderId="1" xfId="0" applyFont="1" applyBorder="1"/>
    <xf numFmtId="3" fontId="4" fillId="0" borderId="1" xfId="0" applyNumberFormat="1" applyFont="1" applyBorder="1"/>
    <xf numFmtId="0" fontId="4" fillId="0" borderId="1" xfId="0" applyFont="1" applyBorder="1" applyAlignment="1">
      <alignment horizontal="center" wrapText="1"/>
    </xf>
    <xf numFmtId="3" fontId="4" fillId="0" borderId="1" xfId="0" applyNumberFormat="1" applyFont="1" applyBorder="1" applyAlignment="1">
      <alignment horizontal="right"/>
    </xf>
    <xf numFmtId="0" fontId="8" fillId="0" borderId="0" xfId="0" applyFont="1" applyBorder="1"/>
    <xf numFmtId="3" fontId="4" fillId="0" borderId="1" xfId="0" applyNumberFormat="1" applyFont="1" applyFill="1" applyBorder="1"/>
    <xf numFmtId="0" fontId="16" fillId="0" borderId="0" xfId="0" applyFont="1"/>
    <xf numFmtId="0" fontId="9" fillId="0" borderId="0" xfId="0" applyFont="1"/>
    <xf numFmtId="0" fontId="0" fillId="0" borderId="0" xfId="0" applyBorder="1" applyAlignment="1">
      <alignment horizontal="right"/>
    </xf>
    <xf numFmtId="0" fontId="0" fillId="0" borderId="1" xfId="0" applyBorder="1" applyAlignment="1">
      <alignment horizontal="center"/>
    </xf>
    <xf numFmtId="49" fontId="11" fillId="0" borderId="0" xfId="0" applyNumberFormat="1" applyFont="1" applyFill="1"/>
    <xf numFmtId="4" fontId="0" fillId="0" borderId="0" xfId="0" applyNumberFormat="1" applyFill="1" applyAlignment="1">
      <alignment horizontal="center"/>
    </xf>
    <xf numFmtId="0" fontId="4" fillId="0" borderId="0" xfId="0" applyFont="1" applyAlignment="1">
      <alignment horizontal="left" vertical="top" wrapText="1"/>
    </xf>
    <xf numFmtId="4" fontId="4" fillId="0" borderId="0" xfId="0" applyNumberFormat="1" applyFont="1" applyBorder="1"/>
    <xf numFmtId="0" fontId="4" fillId="0" borderId="0" xfId="0" applyFont="1" applyFill="1" applyBorder="1"/>
    <xf numFmtId="4" fontId="4" fillId="0" borderId="1" xfId="0" applyNumberFormat="1" applyFont="1" applyBorder="1" applyAlignment="1">
      <alignment horizontal="right"/>
    </xf>
    <xf numFmtId="0" fontId="0" fillId="0" borderId="0" xfId="0" applyBorder="1" applyAlignment="1">
      <alignment wrapText="1"/>
    </xf>
    <xf numFmtId="0" fontId="4" fillId="0" borderId="0" xfId="0" applyFont="1" applyBorder="1"/>
    <xf numFmtId="0" fontId="14" fillId="0" borderId="0" xfId="0" applyFont="1" applyBorder="1"/>
    <xf numFmtId="4" fontId="0" fillId="0" borderId="0" xfId="0" applyNumberFormat="1" applyBorder="1"/>
    <xf numFmtId="0" fontId="15" fillId="0" borderId="0" xfId="0" applyFont="1" applyBorder="1"/>
    <xf numFmtId="0" fontId="4" fillId="0" borderId="1" xfId="0" applyFont="1" applyBorder="1" applyAlignment="1">
      <alignment wrapText="1"/>
    </xf>
    <xf numFmtId="4" fontId="0" fillId="0" borderId="0" xfId="0" applyNumberFormat="1" applyFill="1" applyBorder="1"/>
    <xf numFmtId="0" fontId="18" fillId="0" borderId="0" xfId="0" applyFont="1" applyBorder="1"/>
    <xf numFmtId="0" fontId="9" fillId="0" borderId="0" xfId="0" applyFont="1" applyAlignment="1">
      <alignment wrapText="1"/>
    </xf>
    <xf numFmtId="166" fontId="9" fillId="0" borderId="0" xfId="0" applyNumberFormat="1" applyFont="1"/>
    <xf numFmtId="0" fontId="0" fillId="0" borderId="0" xfId="0" applyFill="1" applyBorder="1" applyAlignment="1">
      <alignment wrapText="1"/>
    </xf>
    <xf numFmtId="0" fontId="0" fillId="0" borderId="1" xfId="0" applyFill="1" applyBorder="1" applyAlignment="1">
      <alignment horizontal="center" wrapText="1"/>
    </xf>
    <xf numFmtId="3" fontId="0" fillId="0" borderId="1" xfId="0" applyNumberFormat="1" applyBorder="1" applyAlignment="1">
      <alignment wrapText="1"/>
    </xf>
    <xf numFmtId="0" fontId="12" fillId="0" borderId="0" xfId="0" applyFont="1"/>
    <xf numFmtId="0" fontId="18" fillId="0" borderId="0" xfId="0" applyFont="1"/>
    <xf numFmtId="3" fontId="14" fillId="0" borderId="0" xfId="0" applyNumberFormat="1" applyFont="1"/>
    <xf numFmtId="10" fontId="14" fillId="0" borderId="0" xfId="0" applyNumberFormat="1" applyFont="1"/>
    <xf numFmtId="0" fontId="14" fillId="0" borderId="0" xfId="0" applyFont="1" applyAlignment="1">
      <alignment horizontal="left"/>
    </xf>
    <xf numFmtId="0" fontId="21" fillId="0" borderId="0" xfId="0" applyFont="1"/>
    <xf numFmtId="0" fontId="0" fillId="0" borderId="1" xfId="0" applyBorder="1" applyAlignment="1">
      <alignment horizontal="left"/>
    </xf>
    <xf numFmtId="0" fontId="4" fillId="0" borderId="1" xfId="0" applyFont="1" applyBorder="1" applyAlignment="1">
      <alignment horizontal="left"/>
    </xf>
    <xf numFmtId="0" fontId="0" fillId="0" borderId="1" xfId="0" applyFill="1" applyBorder="1" applyAlignment="1">
      <alignment horizontal="left"/>
    </xf>
    <xf numFmtId="0" fontId="4" fillId="0" borderId="1" xfId="0" applyFont="1" applyFill="1" applyBorder="1" applyAlignment="1">
      <alignment horizontal="left"/>
    </xf>
    <xf numFmtId="0" fontId="0" fillId="0" borderId="1" xfId="0" applyBorder="1" applyAlignment="1">
      <alignment horizontal="left" wrapText="1"/>
    </xf>
    <xf numFmtId="164" fontId="0" fillId="0" borderId="0" xfId="0" applyNumberFormat="1" applyBorder="1"/>
    <xf numFmtId="164" fontId="0" fillId="0" borderId="0" xfId="0" applyNumberFormat="1" applyFill="1" applyBorder="1"/>
    <xf numFmtId="164" fontId="0" fillId="0" borderId="0" xfId="0" applyNumberFormat="1" applyFill="1" applyBorder="1" applyAlignment="1">
      <alignment horizontal="center"/>
    </xf>
    <xf numFmtId="0" fontId="0" fillId="0" borderId="0" xfId="0" applyAlignment="1">
      <alignment horizontal="center" wrapText="1"/>
    </xf>
    <xf numFmtId="0" fontId="22" fillId="0" borderId="0" xfId="0" applyFont="1" applyAlignment="1">
      <alignment horizontal="left"/>
    </xf>
    <xf numFmtId="0" fontId="4" fillId="0" borderId="1" xfId="0" applyFont="1" applyFill="1" applyBorder="1" applyAlignment="1">
      <alignment horizontal="center"/>
    </xf>
    <xf numFmtId="0" fontId="18" fillId="0" borderId="1" xfId="0" applyFont="1" applyBorder="1" applyAlignment="1">
      <alignment horizontal="center"/>
    </xf>
    <xf numFmtId="0" fontId="4" fillId="0" borderId="0" xfId="0" applyFont="1" applyAlignment="1">
      <alignment horizontal="left" wrapText="1"/>
    </xf>
    <xf numFmtId="4" fontId="0" fillId="0" borderId="1" xfId="0" applyNumberFormat="1" applyBorder="1" applyAlignment="1">
      <alignment wrapText="1"/>
    </xf>
    <xf numFmtId="4" fontId="0" fillId="0" borderId="0" xfId="0" applyNumberFormat="1" applyBorder="1" applyAlignment="1">
      <alignment wrapText="1"/>
    </xf>
    <xf numFmtId="0" fontId="4" fillId="0" borderId="1" xfId="0" applyFont="1" applyBorder="1" applyAlignment="1">
      <alignment horizontal="left" wrapText="1"/>
    </xf>
    <xf numFmtId="0" fontId="4" fillId="0" borderId="1" xfId="0" applyFont="1" applyFill="1" applyBorder="1" applyAlignment="1">
      <alignment wrapText="1"/>
    </xf>
    <xf numFmtId="0" fontId="4" fillId="0" borderId="0" xfId="0" applyFont="1" applyAlignment="1">
      <alignment horizontal="left"/>
    </xf>
    <xf numFmtId="0" fontId="24" fillId="0" borderId="0" xfId="0" applyFont="1"/>
    <xf numFmtId="0" fontId="4" fillId="0" borderId="0" xfId="0" applyFont="1" applyBorder="1" applyAlignment="1">
      <alignment horizontal="left" wrapText="1"/>
    </xf>
    <xf numFmtId="0" fontId="25" fillId="0" borderId="0" xfId="0" applyFont="1"/>
    <xf numFmtId="0" fontId="24" fillId="0" borderId="0" xfId="0" applyFont="1" applyAlignment="1">
      <alignment horizontal="center"/>
    </xf>
    <xf numFmtId="49" fontId="24" fillId="0" borderId="0" xfId="0" applyNumberFormat="1" applyFont="1"/>
    <xf numFmtId="2" fontId="0" fillId="0" borderId="0" xfId="0" applyNumberFormat="1"/>
    <xf numFmtId="3" fontId="8" fillId="0" borderId="0" xfId="0" applyNumberFormat="1" applyFont="1" applyBorder="1"/>
    <xf numFmtId="0" fontId="26" fillId="0" borderId="1" xfId="0" applyFont="1" applyFill="1" applyBorder="1" applyAlignment="1">
      <alignment horizontal="center" vertical="center" wrapText="1"/>
    </xf>
    <xf numFmtId="9" fontId="14" fillId="0" borderId="0" xfId="0" applyNumberFormat="1" applyFont="1"/>
    <xf numFmtId="0" fontId="7" fillId="0" borderId="0" xfId="0" applyFont="1" applyBorder="1"/>
    <xf numFmtId="3" fontId="0" fillId="0" borderId="0" xfId="0" applyNumberFormat="1" applyFill="1" applyBorder="1" applyAlignment="1">
      <alignment vertical="center"/>
    </xf>
    <xf numFmtId="10" fontId="0" fillId="0" borderId="0" xfId="0" applyNumberFormat="1" applyFill="1" applyBorder="1" applyAlignment="1">
      <alignment vertical="center"/>
    </xf>
    <xf numFmtId="0" fontId="6" fillId="2" borderId="6" xfId="0" applyFont="1" applyFill="1" applyBorder="1" applyAlignment="1">
      <alignment horizontal="left" wrapText="1"/>
    </xf>
    <xf numFmtId="0" fontId="6" fillId="2" borderId="8" xfId="0" applyFont="1" applyFill="1" applyBorder="1" applyAlignment="1">
      <alignment horizontal="left" wrapText="1"/>
    </xf>
    <xf numFmtId="0" fontId="6" fillId="2" borderId="10" xfId="0" applyFont="1" applyFill="1" applyBorder="1" applyAlignment="1">
      <alignment horizontal="left"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4" xfId="0" applyFont="1" applyBorder="1" applyAlignment="1">
      <alignment horizontal="left" vertical="top" wrapText="1"/>
    </xf>
    <xf numFmtId="17" fontId="0" fillId="0" borderId="0" xfId="0" applyNumberFormat="1"/>
    <xf numFmtId="0" fontId="4" fillId="0" borderId="1" xfId="0" applyFont="1" applyFill="1" applyBorder="1" applyAlignment="1">
      <alignment horizontal="center" vertical="center" wrapText="1"/>
    </xf>
    <xf numFmtId="0" fontId="14" fillId="0" borderId="0" xfId="0" applyFont="1" applyAlignment="1">
      <alignment horizontal="center"/>
    </xf>
    <xf numFmtId="0" fontId="18" fillId="0" borderId="1" xfId="0" applyFont="1" applyBorder="1"/>
    <xf numFmtId="0" fontId="0" fillId="0" borderId="0" xfId="0" applyNumberFormat="1"/>
    <xf numFmtId="165" fontId="4" fillId="0" borderId="0" xfId="0" applyNumberFormat="1" applyFont="1" applyFill="1" applyBorder="1"/>
    <xf numFmtId="0" fontId="0" fillId="0" borderId="0" xfId="0" applyNumberFormat="1" applyAlignment="1">
      <alignment wrapText="1"/>
    </xf>
    <xf numFmtId="0" fontId="34" fillId="0" borderId="0" xfId="0" applyFont="1" applyAlignment="1">
      <alignment horizontal="left" wrapText="1"/>
    </xf>
    <xf numFmtId="0" fontId="0" fillId="0" borderId="0" xfId="0" applyAlignment="1">
      <alignment horizontal="left" wrapText="1" indent="4"/>
    </xf>
    <xf numFmtId="0" fontId="0" fillId="0" borderId="1" xfId="0" applyNumberFormat="1" applyBorder="1" applyAlignment="1">
      <alignment wrapText="1"/>
    </xf>
    <xf numFmtId="0" fontId="0" fillId="0" borderId="1" xfId="0" applyNumberFormat="1" applyBorder="1"/>
    <xf numFmtId="3" fontId="0" fillId="0" borderId="1" xfId="0" applyNumberFormat="1" applyBorder="1" applyAlignment="1">
      <alignment horizontal="center"/>
    </xf>
    <xf numFmtId="0" fontId="31" fillId="0" borderId="0" xfId="0" applyFont="1" applyAlignment="1">
      <alignment horizontal="center" wrapText="1"/>
    </xf>
    <xf numFmtId="3" fontId="18" fillId="0" borderId="1" xfId="0" applyNumberFormat="1" applyFont="1" applyBorder="1"/>
    <xf numFmtId="4" fontId="18" fillId="0" borderId="1" xfId="0" applyNumberFormat="1" applyFont="1" applyBorder="1"/>
    <xf numFmtId="0" fontId="4" fillId="0" borderId="0" xfId="0" applyFont="1" applyBorder="1" applyAlignment="1">
      <alignment vertical="top"/>
    </xf>
    <xf numFmtId="3" fontId="6" fillId="3" borderId="7" xfId="0" applyNumberFormat="1" applyFont="1" applyFill="1" applyBorder="1" applyAlignment="1">
      <alignment horizontal="center" vertical="center" wrapText="1"/>
    </xf>
    <xf numFmtId="0" fontId="6" fillId="3" borderId="9" xfId="0" applyFont="1" applyFill="1" applyBorder="1" applyAlignment="1">
      <alignment horizontal="center" vertical="center" wrapText="1"/>
    </xf>
    <xf numFmtId="3" fontId="6" fillId="3" borderId="9" xfId="0" applyNumberFormat="1" applyFont="1" applyFill="1" applyBorder="1" applyAlignment="1">
      <alignment horizontal="center" vertical="center" wrapText="1"/>
    </xf>
    <xf numFmtId="0" fontId="35" fillId="0" borderId="0" xfId="0" applyFont="1" applyBorder="1" applyAlignment="1">
      <alignment vertical="center"/>
    </xf>
    <xf numFmtId="0" fontId="18" fillId="0" borderId="0" xfId="0" applyFont="1" applyBorder="1" applyAlignment="1">
      <alignment vertical="center"/>
    </xf>
    <xf numFmtId="0" fontId="36" fillId="0" borderId="0" xfId="0" applyFont="1" applyBorder="1" applyAlignment="1">
      <alignment horizontal="left" vertical="center" wrapText="1"/>
    </xf>
    <xf numFmtId="0" fontId="36" fillId="0" borderId="0" xfId="0" applyFont="1" applyBorder="1" applyAlignment="1">
      <alignment horizontal="left" vertical="center"/>
    </xf>
    <xf numFmtId="0" fontId="0" fillId="0" borderId="0" xfId="0" applyAlignment="1">
      <alignment vertical="center"/>
    </xf>
    <xf numFmtId="0" fontId="8" fillId="0" borderId="0" xfId="0" applyFont="1" applyBorder="1" applyAlignment="1">
      <alignment vertical="center"/>
    </xf>
    <xf numFmtId="165" fontId="9" fillId="0" borderId="0" xfId="0" applyNumberFormat="1" applyFont="1" applyFill="1" applyBorder="1" applyAlignment="1">
      <alignment vertical="center"/>
    </xf>
    <xf numFmtId="165" fontId="37" fillId="0" borderId="0" xfId="0" applyNumberFormat="1" applyFont="1" applyFill="1" applyBorder="1" applyAlignment="1">
      <alignment horizontal="left" vertical="center" wrapText="1"/>
    </xf>
    <xf numFmtId="165" fontId="35" fillId="0" borderId="0" xfId="0" applyNumberFormat="1" applyFont="1" applyFill="1" applyBorder="1" applyAlignment="1">
      <alignment vertical="center"/>
    </xf>
    <xf numFmtId="165" fontId="37" fillId="0" borderId="0" xfId="0" applyNumberFormat="1" applyFont="1" applyFill="1" applyBorder="1" applyAlignment="1">
      <alignment vertical="center" wrapText="1"/>
    </xf>
    <xf numFmtId="0" fontId="0" fillId="0" borderId="0" xfId="0" applyBorder="1" applyAlignment="1">
      <alignment vertical="center"/>
    </xf>
    <xf numFmtId="170" fontId="35" fillId="0" borderId="1" xfId="0" applyNumberFormat="1" applyFont="1" applyBorder="1" applyAlignment="1">
      <alignment vertical="center" wrapText="1"/>
    </xf>
    <xf numFmtId="170" fontId="35" fillId="0" borderId="1" xfId="0" applyNumberFormat="1" applyFont="1" applyBorder="1" applyAlignment="1">
      <alignment horizontal="center" vertical="center"/>
    </xf>
    <xf numFmtId="0" fontId="35" fillId="0" borderId="1" xfId="0" applyFont="1" applyBorder="1" applyAlignment="1">
      <alignment horizontal="center" vertical="center"/>
    </xf>
    <xf numFmtId="0" fontId="4" fillId="0" borderId="0" xfId="0" applyFont="1" applyBorder="1" applyAlignment="1">
      <alignment horizontal="center" vertical="center"/>
    </xf>
    <xf numFmtId="4" fontId="35" fillId="0" borderId="1" xfId="0" applyNumberFormat="1" applyFont="1" applyBorder="1" applyAlignment="1">
      <alignment vertical="center"/>
    </xf>
    <xf numFmtId="4" fontId="0" fillId="0" borderId="0" xfId="0" applyNumberFormat="1" applyAlignment="1">
      <alignment vertical="center"/>
    </xf>
    <xf numFmtId="4" fontId="0" fillId="0" borderId="0" xfId="0" applyNumberFormat="1" applyBorder="1" applyAlignment="1">
      <alignment vertical="center"/>
    </xf>
    <xf numFmtId="4" fontId="35" fillId="0" borderId="1" xfId="0" applyNumberFormat="1" applyFont="1" applyBorder="1" applyAlignment="1">
      <alignment horizontal="left" vertical="center" wrapText="1"/>
    </xf>
    <xf numFmtId="0" fontId="0" fillId="0" borderId="1" xfId="0" applyBorder="1" applyAlignment="1">
      <alignment vertical="center" wrapText="1"/>
    </xf>
    <xf numFmtId="0" fontId="35" fillId="0" borderId="1" xfId="0" applyFont="1" applyBorder="1" applyAlignment="1">
      <alignment horizontal="center" vertical="center" wrapText="1"/>
    </xf>
    <xf numFmtId="3" fontId="35" fillId="0" borderId="1" xfId="0" applyNumberFormat="1" applyFont="1" applyBorder="1" applyAlignment="1">
      <alignment vertical="center"/>
    </xf>
    <xf numFmtId="3" fontId="35" fillId="0" borderId="0" xfId="0" applyNumberFormat="1" applyFont="1" applyBorder="1" applyAlignment="1">
      <alignment vertical="center"/>
    </xf>
    <xf numFmtId="0" fontId="35" fillId="0" borderId="1" xfId="0" applyFont="1" applyBorder="1" applyAlignment="1">
      <alignment horizontal="left" vertical="center"/>
    </xf>
    <xf numFmtId="3" fontId="0" fillId="0" borderId="0" xfId="0" applyNumberFormat="1" applyAlignment="1">
      <alignment vertical="center"/>
    </xf>
    <xf numFmtId="0" fontId="35" fillId="0" borderId="0" xfId="0" applyFont="1" applyBorder="1" applyAlignment="1">
      <alignment horizontal="right" vertical="center"/>
    </xf>
    <xf numFmtId="165" fontId="0" fillId="0" borderId="0" xfId="0" applyNumberFormat="1" applyFill="1" applyBorder="1" applyAlignment="1">
      <alignment vertical="center"/>
    </xf>
    <xf numFmtId="3" fontId="9" fillId="0" borderId="0" xfId="0" applyNumberFormat="1" applyFont="1" applyBorder="1" applyAlignment="1">
      <alignment vertical="center"/>
    </xf>
    <xf numFmtId="3" fontId="0" fillId="0" borderId="0" xfId="0" applyNumberFormat="1" applyBorder="1" applyAlignment="1">
      <alignment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3" fontId="0" fillId="0" borderId="1" xfId="0" applyNumberFormat="1" applyBorder="1" applyAlignment="1">
      <alignment vertical="center"/>
    </xf>
    <xf numFmtId="165" fontId="0" fillId="0" borderId="1" xfId="0" applyNumberFormat="1" applyFill="1" applyBorder="1" applyAlignment="1">
      <alignment horizontal="left" vertical="center"/>
    </xf>
    <xf numFmtId="3" fontId="10" fillId="0" borderId="0" xfId="0" applyNumberFormat="1" applyFont="1" applyFill="1" applyBorder="1" applyAlignment="1">
      <alignment horizontal="center" vertical="center"/>
    </xf>
    <xf numFmtId="165" fontId="37" fillId="0" borderId="0" xfId="0" applyNumberFormat="1" applyFont="1" applyFill="1" applyBorder="1" applyAlignment="1">
      <alignment horizontal="left" vertical="center"/>
    </xf>
    <xf numFmtId="3" fontId="0" fillId="0" borderId="0" xfId="0" applyNumberFormat="1" applyBorder="1" applyAlignment="1">
      <alignment horizontal="left" vertical="center"/>
    </xf>
    <xf numFmtId="165" fontId="0" fillId="0" borderId="1" xfId="0" applyNumberFormat="1" applyFill="1" applyBorder="1" applyAlignment="1">
      <alignment vertical="center" wrapText="1"/>
    </xf>
    <xf numFmtId="3" fontId="0" fillId="0" borderId="1" xfId="0" applyNumberFormat="1" applyBorder="1" applyAlignment="1">
      <alignment horizontal="center" vertical="center" wrapText="1"/>
    </xf>
    <xf numFmtId="3" fontId="35" fillId="0" borderId="1" xfId="0" applyNumberFormat="1" applyFont="1" applyFill="1" applyBorder="1" applyAlignment="1">
      <alignment horizontal="center" vertical="center" wrapText="1"/>
    </xf>
    <xf numFmtId="0" fontId="0" fillId="0" borderId="0" xfId="0" applyAlignment="1">
      <alignment vertical="center" wrapText="1"/>
    </xf>
    <xf numFmtId="4" fontId="0" fillId="0" borderId="1" xfId="0" applyNumberFormat="1" applyFill="1" applyBorder="1" applyAlignment="1">
      <alignment horizontal="left" vertical="center" wrapText="1"/>
    </xf>
    <xf numFmtId="4" fontId="0" fillId="0" borderId="1" xfId="0" applyNumberFormat="1" applyBorder="1" applyAlignment="1">
      <alignment vertical="center"/>
    </xf>
    <xf numFmtId="0" fontId="14" fillId="0" borderId="0" xfId="0" applyFont="1" applyBorder="1" applyAlignment="1">
      <alignment vertical="center"/>
    </xf>
    <xf numFmtId="0" fontId="14" fillId="0" borderId="0" xfId="0" applyFont="1" applyBorder="1" applyAlignment="1">
      <alignment vertical="center" wrapText="1"/>
    </xf>
    <xf numFmtId="4" fontId="0" fillId="0" borderId="0" xfId="0" applyNumberFormat="1" applyFill="1" applyBorder="1" applyAlignment="1">
      <alignment vertical="center"/>
    </xf>
    <xf numFmtId="4" fontId="10" fillId="0" borderId="0" xfId="0" applyNumberFormat="1" applyFont="1" applyFill="1" applyBorder="1" applyAlignment="1">
      <alignment horizontal="center" vertical="center"/>
    </xf>
    <xf numFmtId="0" fontId="0" fillId="0" borderId="0" xfId="0" applyAlignment="1">
      <alignment horizontal="left" vertical="center"/>
    </xf>
    <xf numFmtId="0" fontId="35" fillId="0" borderId="0" xfId="0" applyFont="1" applyAlignment="1">
      <alignment vertical="center"/>
    </xf>
    <xf numFmtId="4" fontId="35" fillId="0" borderId="1" xfId="0" applyNumberFormat="1" applyFont="1" applyFill="1" applyBorder="1" applyAlignment="1">
      <alignment horizontal="left" vertical="center" wrapText="1"/>
    </xf>
    <xf numFmtId="4" fontId="0" fillId="0" borderId="4" xfId="0" applyNumberFormat="1" applyBorder="1" applyAlignment="1">
      <alignment vertical="center"/>
    </xf>
    <xf numFmtId="4" fontId="0" fillId="0" borderId="5" xfId="0" applyNumberFormat="1" applyFont="1" applyFill="1" applyBorder="1" applyAlignment="1">
      <alignment vertical="center"/>
    </xf>
    <xf numFmtId="3" fontId="35" fillId="0" borderId="0" xfId="0" applyNumberFormat="1" applyFont="1" applyFill="1" applyAlignment="1">
      <alignment horizontal="left" vertical="center"/>
    </xf>
    <xf numFmtId="3" fontId="35" fillId="0" borderId="0" xfId="0" applyNumberFormat="1" applyFont="1" applyFill="1" applyAlignment="1">
      <alignment horizontal="right" vertical="center"/>
    </xf>
    <xf numFmtId="3" fontId="35" fillId="0" borderId="0" xfId="0" applyNumberFormat="1" applyFont="1" applyFill="1" applyBorder="1" applyAlignment="1">
      <alignment horizontal="right" vertical="center"/>
    </xf>
    <xf numFmtId="4" fontId="0" fillId="0" borderId="0" xfId="0" applyNumberFormat="1" applyBorder="1" applyAlignment="1">
      <alignment horizontal="center" vertical="center"/>
    </xf>
    <xf numFmtId="4" fontId="0" fillId="0" borderId="3" xfId="0" applyNumberFormat="1" applyBorder="1" applyAlignment="1">
      <alignment horizontal="center" vertical="center"/>
    </xf>
    <xf numFmtId="169" fontId="0" fillId="0" borderId="1" xfId="0" applyNumberFormat="1" applyBorder="1" applyAlignment="1">
      <alignment vertical="center" wrapText="1"/>
    </xf>
    <xf numFmtId="169" fontId="35" fillId="0" borderId="1" xfId="0" applyNumberFormat="1" applyFont="1" applyBorder="1" applyAlignment="1">
      <alignment horizontal="center" vertical="center"/>
    </xf>
    <xf numFmtId="169" fontId="35" fillId="0" borderId="1" xfId="0" applyNumberFormat="1" applyFont="1" applyFill="1" applyBorder="1" applyAlignment="1">
      <alignment horizontal="center" vertical="center"/>
    </xf>
    <xf numFmtId="0" fontId="0" fillId="0" borderId="0" xfId="0" applyBorder="1" applyAlignment="1">
      <alignment vertical="center" wrapText="1"/>
    </xf>
    <xf numFmtId="0" fontId="0" fillId="0" borderId="0" xfId="0" applyFill="1" applyBorder="1" applyAlignment="1">
      <alignment vertical="center" wrapText="1"/>
    </xf>
    <xf numFmtId="169" fontId="0" fillId="0" borderId="1" xfId="0" applyNumberFormat="1" applyBorder="1" applyAlignment="1">
      <alignment vertical="center"/>
    </xf>
    <xf numFmtId="3" fontId="35" fillId="0" borderId="0" xfId="0" applyNumberFormat="1" applyFont="1" applyAlignment="1">
      <alignment vertical="center"/>
    </xf>
    <xf numFmtId="3" fontId="35" fillId="0" borderId="0" xfId="0" applyNumberFormat="1" applyFont="1" applyFill="1" applyBorder="1" applyAlignment="1">
      <alignment vertical="center"/>
    </xf>
    <xf numFmtId="0" fontId="35" fillId="0" borderId="0" xfId="0" applyFont="1" applyBorder="1" applyAlignment="1">
      <alignment vertical="center" wrapText="1"/>
    </xf>
    <xf numFmtId="0" fontId="18" fillId="0" borderId="0" xfId="0" applyFont="1" applyBorder="1" applyAlignment="1">
      <alignment vertical="center" wrapText="1"/>
    </xf>
    <xf numFmtId="0" fontId="0" fillId="0" borderId="1" xfId="0" applyBorder="1" applyAlignment="1">
      <alignment vertical="center"/>
    </xf>
    <xf numFmtId="0" fontId="35"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Fill="1" applyBorder="1" applyAlignment="1">
      <alignment vertical="center"/>
    </xf>
    <xf numFmtId="0" fontId="18" fillId="0" borderId="0" xfId="0" applyFont="1" applyBorder="1" applyAlignment="1">
      <alignment horizontal="center" vertical="center" wrapText="1"/>
    </xf>
    <xf numFmtId="3" fontId="0" fillId="0" borderId="0" xfId="0" applyNumberFormat="1" applyBorder="1" applyAlignment="1">
      <alignment vertical="center" wrapText="1"/>
    </xf>
    <xf numFmtId="4" fontId="0" fillId="0" borderId="5" xfId="0" applyNumberFormat="1" applyFill="1" applyBorder="1" applyAlignment="1">
      <alignment vertical="center"/>
    </xf>
    <xf numFmtId="1" fontId="0" fillId="0" borderId="1" xfId="0" applyNumberFormat="1" applyBorder="1" applyAlignment="1">
      <alignment vertical="center" wrapText="1"/>
    </xf>
    <xf numFmtId="1" fontId="0" fillId="0" borderId="1" xfId="0" applyNumberFormat="1" applyBorder="1" applyAlignment="1">
      <alignment horizontal="center" vertical="center" wrapText="1"/>
    </xf>
    <xf numFmtId="2" fontId="0" fillId="0" borderId="1" xfId="0" applyNumberFormat="1" applyBorder="1" applyAlignment="1">
      <alignment vertical="center"/>
    </xf>
    <xf numFmtId="0" fontId="15" fillId="0" borderId="0" xfId="0" applyFont="1" applyBorder="1" applyAlignment="1">
      <alignment vertical="center"/>
    </xf>
    <xf numFmtId="0" fontId="35" fillId="0" borderId="0" xfId="0" applyFont="1" applyBorder="1" applyAlignment="1">
      <alignment horizontal="center" vertical="center"/>
    </xf>
    <xf numFmtId="0" fontId="0" fillId="0" borderId="0" xfId="0" applyBorder="1" applyAlignment="1">
      <alignment horizontal="center"/>
    </xf>
    <xf numFmtId="0" fontId="35" fillId="0" borderId="0" xfId="0" applyFont="1" applyFill="1" applyBorder="1"/>
    <xf numFmtId="0" fontId="35" fillId="0" borderId="1" xfId="0" applyFont="1" applyBorder="1" applyAlignment="1">
      <alignment horizontal="center" wrapText="1"/>
    </xf>
    <xf numFmtId="3" fontId="0" fillId="0" borderId="1" xfId="0" applyNumberFormat="1" applyBorder="1" applyAlignment="1">
      <alignment vertical="center" wrapText="1"/>
    </xf>
    <xf numFmtId="0" fontId="35" fillId="0" borderId="1" xfId="0" applyFont="1" applyBorder="1" applyAlignment="1">
      <alignment horizontal="center"/>
    </xf>
    <xf numFmtId="0" fontId="35" fillId="0" borderId="1" xfId="0" applyFont="1" applyFill="1" applyBorder="1" applyAlignment="1">
      <alignment horizontal="center"/>
    </xf>
    <xf numFmtId="0" fontId="35" fillId="0" borderId="1" xfId="0" applyFont="1" applyFill="1" applyBorder="1"/>
    <xf numFmtId="0" fontId="0" fillId="0" borderId="0" xfId="0" applyBorder="1" applyAlignment="1">
      <alignment horizontal="center"/>
    </xf>
    <xf numFmtId="0" fontId="42" fillId="0" borderId="0" xfId="0" applyFont="1"/>
    <xf numFmtId="0" fontId="45" fillId="0" borderId="0" xfId="0" applyFont="1"/>
    <xf numFmtId="0" fontId="35" fillId="0" borderId="0" xfId="0" applyFont="1"/>
    <xf numFmtId="0" fontId="35" fillId="0" borderId="1" xfId="0" applyFont="1" applyBorder="1"/>
    <xf numFmtId="165" fontId="35" fillId="0" borderId="0" xfId="0" applyNumberFormat="1" applyFont="1" applyFill="1" applyBorder="1"/>
    <xf numFmtId="0" fontId="35" fillId="0" borderId="0" xfId="0" applyFont="1" applyFill="1" applyBorder="1" applyAlignment="1">
      <alignment horizontal="left" vertical="top" wrapText="1"/>
    </xf>
    <xf numFmtId="0" fontId="35" fillId="0" borderId="0" xfId="0" applyFont="1" applyAlignment="1">
      <alignment horizontal="left" vertical="top" wrapText="1"/>
    </xf>
    <xf numFmtId="167" fontId="0" fillId="0" borderId="0" xfId="1" applyNumberFormat="1" applyFont="1" applyAlignment="1">
      <alignment vertical="center"/>
    </xf>
    <xf numFmtId="3" fontId="35" fillId="0" borderId="1" xfId="0" applyNumberFormat="1" applyFont="1" applyBorder="1"/>
    <xf numFmtId="4" fontId="35" fillId="0" borderId="1" xfId="0" applyNumberFormat="1" applyFont="1" applyBorder="1"/>
    <xf numFmtId="4" fontId="35" fillId="0" borderId="0" xfId="0" applyNumberFormat="1" applyFont="1" applyBorder="1"/>
    <xf numFmtId="3" fontId="35" fillId="0" borderId="1" xfId="0" applyNumberFormat="1" applyFont="1" applyBorder="1" applyAlignment="1">
      <alignment horizontal="center"/>
    </xf>
    <xf numFmtId="0" fontId="35" fillId="0" borderId="1" xfId="0" applyFont="1" applyBorder="1" applyAlignment="1">
      <alignment horizontal="left"/>
    </xf>
    <xf numFmtId="0" fontId="35" fillId="0" borderId="1" xfId="0" applyFont="1" applyBorder="1" applyAlignment="1">
      <alignment horizontal="left" wrapText="1"/>
    </xf>
    <xf numFmtId="0" fontId="35" fillId="0" borderId="1" xfId="0" applyFont="1" applyBorder="1" applyAlignment="1">
      <alignment wrapText="1"/>
    </xf>
    <xf numFmtId="0" fontId="46" fillId="0" borderId="0" xfId="0" applyFont="1" applyAlignment="1">
      <alignment horizontal="left"/>
    </xf>
    <xf numFmtId="0" fontId="0" fillId="6" borderId="0" xfId="0" applyFill="1"/>
    <xf numFmtId="3" fontId="0" fillId="6" borderId="0" xfId="0" applyNumberFormat="1" applyFill="1"/>
    <xf numFmtId="166" fontId="0" fillId="0" borderId="1" xfId="0" applyNumberFormat="1" applyBorder="1"/>
    <xf numFmtId="170" fontId="0" fillId="0" borderId="0" xfId="0" applyNumberFormat="1"/>
    <xf numFmtId="0" fontId="47" fillId="0" borderId="0" xfId="0" applyFont="1" applyAlignment="1">
      <alignment horizontal="left"/>
    </xf>
    <xf numFmtId="0" fontId="0" fillId="0" borderId="1" xfId="0" applyBorder="1" applyAlignment="1">
      <alignment horizontal="center" vertical="center"/>
    </xf>
    <xf numFmtId="0" fontId="0" fillId="0" borderId="0" xfId="0" applyAlignment="1">
      <alignment horizontal="center" vertical="center"/>
    </xf>
    <xf numFmtId="0" fontId="42" fillId="0" borderId="0" xfId="0" applyFont="1" applyBorder="1" applyAlignment="1">
      <alignment horizontal="center"/>
    </xf>
    <xf numFmtId="0" fontId="48" fillId="0" borderId="0" xfId="0" applyFont="1" applyBorder="1" applyAlignment="1">
      <alignment vertical="top"/>
    </xf>
    <xf numFmtId="2" fontId="48" fillId="0" borderId="0" xfId="0" applyNumberFormat="1" applyFont="1" applyBorder="1" applyAlignment="1">
      <alignment vertical="top"/>
    </xf>
    <xf numFmtId="0" fontId="4" fillId="0" borderId="1" xfId="0" applyFont="1" applyBorder="1" applyAlignment="1">
      <alignment vertical="center"/>
    </xf>
    <xf numFmtId="0" fontId="4" fillId="0" borderId="1" xfId="0" applyFont="1" applyFill="1" applyBorder="1" applyAlignment="1">
      <alignment vertical="center"/>
    </xf>
    <xf numFmtId="0" fontId="35" fillId="0" borderId="0" xfId="0" applyFont="1" applyBorder="1" applyAlignment="1">
      <alignment wrapText="1"/>
    </xf>
    <xf numFmtId="0" fontId="35" fillId="0" borderId="0" xfId="0" applyFont="1" applyBorder="1"/>
    <xf numFmtId="0" fontId="42" fillId="0" borderId="0" xfId="0" applyFont="1" applyBorder="1" applyAlignment="1">
      <alignment horizontal="center" wrapText="1"/>
    </xf>
    <xf numFmtId="3" fontId="35" fillId="0" borderId="0" xfId="0" applyNumberFormat="1" applyFont="1" applyBorder="1"/>
    <xf numFmtId="0" fontId="35" fillId="0" borderId="1" xfId="0" applyFont="1" applyFill="1" applyBorder="1" applyAlignment="1">
      <alignment vertical="center"/>
    </xf>
    <xf numFmtId="4" fontId="35" fillId="0" borderId="19" xfId="0" applyNumberFormat="1" applyFont="1" applyFill="1" applyBorder="1"/>
    <xf numFmtId="3" fontId="0" fillId="0" borderId="0" xfId="0" applyNumberFormat="1" applyAlignment="1">
      <alignment wrapText="1"/>
    </xf>
    <xf numFmtId="4" fontId="35" fillId="0" borderId="1" xfId="0" applyNumberFormat="1" applyFont="1" applyBorder="1" applyAlignment="1">
      <alignment horizontal="right"/>
    </xf>
    <xf numFmtId="0" fontId="35" fillId="0" borderId="0" xfId="0" applyFont="1" applyBorder="1" applyAlignment="1">
      <alignment horizontal="center" wrapText="1"/>
    </xf>
    <xf numFmtId="3" fontId="0" fillId="0" borderId="0" xfId="0" applyNumberFormat="1" applyFill="1" applyBorder="1"/>
    <xf numFmtId="3" fontId="35" fillId="0" borderId="1" xfId="0" applyNumberFormat="1" applyFont="1" applyBorder="1" applyAlignment="1">
      <alignment horizontal="center" vertical="center"/>
    </xf>
    <xf numFmtId="0" fontId="4" fillId="0" borderId="1" xfId="0" applyFont="1" applyBorder="1" applyAlignment="1">
      <alignment horizontal="center" vertical="center"/>
    </xf>
    <xf numFmtId="10" fontId="35" fillId="0" borderId="0" xfId="0" applyNumberFormat="1" applyFont="1" applyFill="1"/>
    <xf numFmtId="0" fontId="42" fillId="0" borderId="0" xfId="0" applyFont="1" applyAlignment="1">
      <alignment horizontal="center" wrapText="1"/>
    </xf>
    <xf numFmtId="0" fontId="35" fillId="0" borderId="0" xfId="0" applyFont="1" applyAlignment="1">
      <alignment wrapText="1"/>
    </xf>
    <xf numFmtId="10" fontId="35" fillId="0" borderId="0" xfId="0" applyNumberFormat="1" applyFont="1"/>
    <xf numFmtId="0" fontId="35" fillId="0" borderId="0" xfId="0" applyFont="1" applyFill="1" applyAlignment="1">
      <alignment wrapText="1"/>
    </xf>
    <xf numFmtId="0" fontId="35" fillId="0" borderId="0" xfId="0" applyFont="1" applyAlignment="1"/>
    <xf numFmtId="0" fontId="42" fillId="0" borderId="1" xfId="0" applyFont="1" applyBorder="1" applyAlignment="1">
      <alignment horizontal="center" vertical="center"/>
    </xf>
    <xf numFmtId="0" fontId="8" fillId="0" borderId="0" xfId="0" applyFont="1" applyAlignment="1">
      <alignment vertical="center"/>
    </xf>
    <xf numFmtId="0" fontId="37" fillId="0" borderId="0" xfId="0" applyFont="1" applyAlignment="1">
      <alignment vertical="center" wrapText="1"/>
    </xf>
    <xf numFmtId="0" fontId="37" fillId="0" borderId="0" xfId="0" applyFont="1"/>
    <xf numFmtId="0" fontId="35" fillId="0" borderId="0" xfId="0" applyFont="1" applyAlignment="1">
      <alignment horizontal="left" vertical="center" wrapText="1"/>
    </xf>
    <xf numFmtId="0" fontId="35" fillId="0" borderId="1" xfId="0" applyFont="1" applyFill="1" applyBorder="1" applyAlignment="1">
      <alignment horizontal="center" vertical="center"/>
    </xf>
    <xf numFmtId="0" fontId="35" fillId="0" borderId="0" xfId="0" applyFont="1" applyBorder="1" applyAlignment="1">
      <alignment horizontal="left" vertical="top" wrapText="1"/>
    </xf>
    <xf numFmtId="3" fontId="49" fillId="0" borderId="1" xfId="0" applyNumberFormat="1" applyFont="1" applyBorder="1" applyAlignment="1">
      <alignment horizontal="center" vertical="top" wrapText="1"/>
    </xf>
    <xf numFmtId="0" fontId="42" fillId="0" borderId="0" xfId="0" applyFont="1" applyBorder="1" applyAlignment="1">
      <alignment horizontal="left" vertical="top" wrapText="1"/>
    </xf>
    <xf numFmtId="3" fontId="0" fillId="0" borderId="0" xfId="0" applyNumberFormat="1" applyBorder="1" applyAlignment="1">
      <alignment horizontal="left" vertical="top" wrapText="1"/>
    </xf>
    <xf numFmtId="0" fontId="0" fillId="0" borderId="0" xfId="0" applyBorder="1" applyAlignment="1">
      <alignment horizontal="left" vertical="top" wrapText="1"/>
    </xf>
    <xf numFmtId="3" fontId="42" fillId="0" borderId="0" xfId="0" applyNumberFormat="1" applyFont="1" applyBorder="1" applyAlignment="1">
      <alignment horizontal="left" vertical="top" wrapText="1"/>
    </xf>
    <xf numFmtId="3" fontId="0" fillId="0" borderId="0" xfId="0" applyNumberFormat="1" applyFill="1" applyBorder="1" applyAlignment="1">
      <alignment horizontal="left" vertical="top" wrapText="1"/>
    </xf>
    <xf numFmtId="0" fontId="0" fillId="0" borderId="0" xfId="0" applyAlignment="1">
      <alignment horizontal="left" vertical="top" wrapText="1"/>
    </xf>
    <xf numFmtId="0" fontId="42" fillId="0" borderId="0" xfId="0" applyFont="1" applyBorder="1" applyAlignment="1">
      <alignment horizontal="left" vertical="center" wrapText="1"/>
    </xf>
    <xf numFmtId="0" fontId="0" fillId="0" borderId="0" xfId="0" applyBorder="1" applyAlignment="1">
      <alignment horizontal="left" vertical="center" wrapText="1"/>
    </xf>
    <xf numFmtId="0" fontId="4" fillId="0" borderId="1" xfId="0" applyFont="1" applyFill="1" applyBorder="1" applyAlignment="1">
      <alignment horizontal="center" vertical="center"/>
    </xf>
    <xf numFmtId="0" fontId="51" fillId="0" borderId="0" xfId="0" applyFont="1" applyAlignment="1">
      <alignment horizontal="left"/>
    </xf>
    <xf numFmtId="0" fontId="0" fillId="0" borderId="4" xfId="0" applyBorder="1" applyAlignment="1">
      <alignment vertical="top" wrapText="1"/>
    </xf>
    <xf numFmtId="0" fontId="4" fillId="0" borderId="0" xfId="0" applyFont="1" applyBorder="1" applyAlignment="1">
      <alignment vertical="center"/>
    </xf>
    <xf numFmtId="0" fontId="0" fillId="0" borderId="0" xfId="0" applyAlignment="1"/>
    <xf numFmtId="3" fontId="35" fillId="0" borderId="1" xfId="0" applyNumberFormat="1" applyFont="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right" vertical="center" wrapText="1"/>
    </xf>
    <xf numFmtId="0" fontId="19" fillId="0" borderId="0" xfId="0" applyFont="1" applyBorder="1" applyAlignment="1">
      <alignment vertical="center"/>
    </xf>
    <xf numFmtId="0" fontId="7" fillId="0" borderId="1" xfId="0" applyFont="1" applyFill="1" applyBorder="1" applyAlignment="1">
      <alignment horizontal="center" vertical="center" wrapText="1"/>
    </xf>
    <xf numFmtId="0" fontId="4" fillId="0" borderId="0" xfId="0" applyFont="1" applyAlignment="1">
      <alignment horizontal="center"/>
    </xf>
    <xf numFmtId="0" fontId="14" fillId="0" borderId="0" xfId="0" applyFont="1" applyAlignment="1">
      <alignment vertical="center"/>
    </xf>
    <xf numFmtId="0" fontId="23" fillId="0" borderId="1" xfId="0" applyFont="1" applyBorder="1" applyAlignment="1">
      <alignment vertical="center" wrapText="1"/>
    </xf>
    <xf numFmtId="0" fontId="24" fillId="0" borderId="1" xfId="0" applyFont="1" applyBorder="1" applyAlignment="1">
      <alignment vertical="center" wrapText="1"/>
    </xf>
    <xf numFmtId="0" fontId="24" fillId="0" borderId="0" xfId="0" applyFont="1" applyAlignment="1">
      <alignment vertical="center"/>
    </xf>
    <xf numFmtId="0" fontId="7" fillId="0" borderId="1" xfId="0" applyFont="1" applyBorder="1" applyAlignment="1">
      <alignment vertical="center" wrapText="1"/>
    </xf>
    <xf numFmtId="0" fontId="8" fillId="0" borderId="1" xfId="0" applyFont="1" applyBorder="1" applyAlignment="1">
      <alignment vertical="center" wrapText="1"/>
    </xf>
    <xf numFmtId="0" fontId="7"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12" fillId="0" borderId="1" xfId="0" applyFont="1" applyBorder="1" applyAlignment="1">
      <alignment vertical="center" wrapText="1"/>
    </xf>
    <xf numFmtId="0" fontId="14" fillId="0" borderId="1" xfId="0" applyFont="1" applyBorder="1" applyAlignment="1">
      <alignment vertical="center" wrapText="1"/>
    </xf>
    <xf numFmtId="0" fontId="7"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14" fillId="0" borderId="1" xfId="0" applyFont="1" applyBorder="1" applyAlignment="1">
      <alignment horizontal="left" vertical="center" wrapText="1"/>
    </xf>
    <xf numFmtId="0" fontId="23"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14" fillId="0" borderId="1" xfId="0" applyFont="1" applyFill="1" applyBorder="1" applyAlignment="1">
      <alignment vertical="center" wrapText="1"/>
    </xf>
    <xf numFmtId="0" fontId="24" fillId="0" borderId="1" xfId="0" applyFont="1" applyFill="1" applyBorder="1" applyAlignment="1">
      <alignment vertical="center" wrapText="1"/>
    </xf>
    <xf numFmtId="0" fontId="23" fillId="0" borderId="1" xfId="0" applyFont="1" applyFill="1" applyBorder="1" applyAlignment="1">
      <alignment vertical="center" wrapText="1"/>
    </xf>
    <xf numFmtId="0" fontId="7" fillId="0" borderId="1" xfId="0" applyFont="1" applyBorder="1" applyAlignment="1">
      <alignment vertical="center"/>
    </xf>
    <xf numFmtId="0" fontId="12" fillId="0" borderId="1" xfId="0" applyFont="1" applyBorder="1" applyAlignment="1">
      <alignment vertical="center"/>
    </xf>
    <xf numFmtId="3" fontId="18" fillId="0" borderId="0" xfId="0" applyNumberFormat="1" applyFont="1" applyBorder="1"/>
    <xf numFmtId="0" fontId="0" fillId="0" borderId="1" xfId="0" applyBorder="1" applyAlignment="1">
      <alignment horizontal="left" vertical="center" wrapText="1"/>
    </xf>
    <xf numFmtId="168" fontId="0" fillId="0" borderId="0" xfId="0" applyNumberFormat="1" applyAlignment="1">
      <alignment vertical="center"/>
    </xf>
    <xf numFmtId="0" fontId="0" fillId="0" borderId="0" xfId="0" applyBorder="1" applyAlignment="1">
      <alignment horizontal="center" vertical="center"/>
    </xf>
    <xf numFmtId="164" fontId="0" fillId="0" borderId="0" xfId="0" applyNumberFormat="1" applyFill="1" applyBorder="1" applyAlignment="1">
      <alignment horizontal="center" vertical="center"/>
    </xf>
    <xf numFmtId="0" fontId="48" fillId="0" borderId="0" xfId="0" applyFont="1"/>
    <xf numFmtId="4" fontId="48" fillId="0" borderId="0" xfId="0" applyNumberFormat="1" applyFont="1"/>
    <xf numFmtId="0" fontId="48" fillId="0" borderId="1" xfId="0" applyFont="1" applyBorder="1" applyAlignment="1">
      <alignment horizontal="center"/>
    </xf>
    <xf numFmtId="4" fontId="48" fillId="0" borderId="1" xfId="0" applyNumberFormat="1" applyFont="1" applyBorder="1" applyAlignment="1">
      <alignment horizontal="center"/>
    </xf>
    <xf numFmtId="0" fontId="48" fillId="0" borderId="1" xfId="0" applyFont="1" applyBorder="1"/>
    <xf numFmtId="3" fontId="48" fillId="0" borderId="1" xfId="0" applyNumberFormat="1" applyFont="1" applyBorder="1"/>
    <xf numFmtId="0" fontId="4" fillId="0" borderId="1" xfId="0" applyFont="1" applyBorder="1" applyAlignment="1">
      <alignment horizontal="center" vertical="center" wrapText="1"/>
    </xf>
    <xf numFmtId="170" fontId="4" fillId="0" borderId="1" xfId="0" applyNumberFormat="1" applyFont="1" applyBorder="1" applyAlignment="1">
      <alignment horizontal="center" vertical="center" wrapText="1"/>
    </xf>
    <xf numFmtId="4" fontId="35" fillId="0" borderId="1" xfId="0" applyNumberFormat="1" applyFont="1" applyFill="1" applyBorder="1" applyAlignment="1">
      <alignment vertical="center"/>
    </xf>
    <xf numFmtId="3" fontId="0" fillId="0" borderId="1" xfId="0" applyNumberFormat="1" applyBorder="1" applyAlignment="1">
      <alignment horizontal="left" vertical="center" wrapText="1"/>
    </xf>
    <xf numFmtId="3" fontId="0" fillId="0" borderId="1" xfId="0" applyNumberFormat="1" applyBorder="1" applyAlignment="1">
      <alignment horizontal="right" vertical="center"/>
    </xf>
    <xf numFmtId="3" fontId="35" fillId="0" borderId="1" xfId="0" applyNumberFormat="1" applyFont="1" applyBorder="1" applyAlignment="1">
      <alignment vertical="center" wrapText="1"/>
    </xf>
    <xf numFmtId="4" fontId="0" fillId="0" borderId="1" xfId="0" applyNumberFormat="1" applyBorder="1" applyAlignment="1">
      <alignment horizontal="center" vertical="center" wrapText="1"/>
    </xf>
    <xf numFmtId="4" fontId="0" fillId="0" borderId="1" xfId="0" applyNumberFormat="1" applyBorder="1" applyAlignment="1">
      <alignment vertical="center" wrapText="1"/>
    </xf>
    <xf numFmtId="3" fontId="4" fillId="0" borderId="1" xfId="0" applyNumberFormat="1" applyFont="1" applyBorder="1" applyAlignment="1">
      <alignment horizontal="center" vertical="center" wrapText="1"/>
    </xf>
    <xf numFmtId="0" fontId="0" fillId="0" borderId="1" xfId="0" applyBorder="1" applyAlignment="1">
      <alignment horizontal="center"/>
    </xf>
    <xf numFmtId="4" fontId="0" fillId="0" borderId="1" xfId="0" applyNumberFormat="1" applyBorder="1" applyAlignment="1">
      <alignment horizontal="center" vertical="center"/>
    </xf>
    <xf numFmtId="0" fontId="35" fillId="0" borderId="0" xfId="0" applyFont="1" applyBorder="1" applyAlignment="1">
      <alignment horizontal="left" vertical="center"/>
    </xf>
    <xf numFmtId="0" fontId="0" fillId="0" borderId="1" xfId="0" applyBorder="1" applyAlignment="1">
      <alignment horizontal="left" vertical="top" wrapText="1"/>
    </xf>
    <xf numFmtId="0" fontId="0" fillId="0" borderId="0" xfId="0" applyFill="1" applyBorder="1"/>
    <xf numFmtId="0" fontId="4" fillId="0" borderId="0" xfId="0" applyFont="1" applyFill="1" applyBorder="1" applyAlignment="1"/>
    <xf numFmtId="4" fontId="35" fillId="0" borderId="0" xfId="0" applyNumberFormat="1" applyFont="1" applyFill="1" applyBorder="1"/>
    <xf numFmtId="4" fontId="4" fillId="0" borderId="1" xfId="0" applyNumberFormat="1" applyFont="1" applyFill="1" applyBorder="1"/>
    <xf numFmtId="4" fontId="0" fillId="0" borderId="0" xfId="0" applyNumberFormat="1" applyFill="1" applyBorder="1" applyAlignment="1">
      <alignment horizontal="right" vertical="center"/>
    </xf>
    <xf numFmtId="3" fontId="4" fillId="0" borderId="2" xfId="0" applyNumberFormat="1" applyFont="1" applyBorder="1"/>
    <xf numFmtId="0" fontId="52" fillId="0" borderId="0" xfId="0" applyFont="1"/>
    <xf numFmtId="0" fontId="4" fillId="0" borderId="1" xfId="0" applyFont="1" applyFill="1" applyBorder="1"/>
    <xf numFmtId="3" fontId="4" fillId="0" borderId="1" xfId="0" applyNumberFormat="1" applyFont="1" applyFill="1" applyBorder="1" applyAlignment="1">
      <alignment vertical="center"/>
    </xf>
    <xf numFmtId="0" fontId="52" fillId="0" borderId="0" xfId="0" applyFont="1" applyAlignment="1">
      <alignment horizontal="left" vertical="top" wrapText="1"/>
    </xf>
    <xf numFmtId="0" fontId="0" fillId="0" borderId="1" xfId="0" applyBorder="1" applyAlignment="1">
      <alignment horizontal="center"/>
    </xf>
    <xf numFmtId="0" fontId="4" fillId="0" borderId="1" xfId="0" applyFont="1" applyBorder="1" applyAlignment="1">
      <alignment horizontal="left" vertical="center" wrapText="1"/>
    </xf>
    <xf numFmtId="0" fontId="35" fillId="0" borderId="0" xfId="0" applyFont="1" applyAlignment="1">
      <alignment vertical="top" wrapText="1"/>
    </xf>
    <xf numFmtId="0" fontId="4" fillId="0" borderId="1" xfId="0" applyFont="1" applyBorder="1" applyAlignment="1">
      <alignment vertical="center" wrapText="1"/>
    </xf>
    <xf numFmtId="0" fontId="4" fillId="0" borderId="0" xfId="0" applyFont="1" applyAlignment="1">
      <alignment horizontal="left" vertical="top" wrapText="1"/>
    </xf>
    <xf numFmtId="0" fontId="4" fillId="0" borderId="0" xfId="0" applyFont="1" applyAlignment="1">
      <alignment horizontal="left" vertical="top"/>
    </xf>
    <xf numFmtId="0" fontId="0" fillId="0" borderId="1" xfId="0" applyBorder="1" applyAlignment="1">
      <alignment horizontal="center"/>
    </xf>
    <xf numFmtId="3" fontId="42" fillId="0" borderId="1" xfId="0" applyNumberFormat="1" applyFont="1" applyBorder="1" applyAlignment="1">
      <alignment horizontal="left" vertical="center" wrapText="1"/>
    </xf>
    <xf numFmtId="3" fontId="0" fillId="0" borderId="1" xfId="0" applyNumberFormat="1" applyFill="1" applyBorder="1" applyAlignment="1">
      <alignment horizontal="center" vertical="center" wrapText="1"/>
    </xf>
    <xf numFmtId="0" fontId="52" fillId="0" borderId="1" xfId="0" applyFont="1" applyBorder="1" applyAlignment="1">
      <alignment horizontal="center"/>
    </xf>
    <xf numFmtId="0" fontId="52" fillId="0" borderId="0" xfId="0" applyFont="1" applyAlignment="1">
      <alignment horizontal="center"/>
    </xf>
    <xf numFmtId="166" fontId="4" fillId="0" borderId="1" xfId="0" applyNumberFormat="1" applyFont="1" applyBorder="1"/>
    <xf numFmtId="0" fontId="0" fillId="0" borderId="1" xfId="0" applyBorder="1" applyAlignment="1">
      <alignment horizontal="center"/>
    </xf>
    <xf numFmtId="0" fontId="4" fillId="0" borderId="1" xfId="0" applyFont="1" applyBorder="1" applyAlignment="1">
      <alignment horizontal="center"/>
    </xf>
    <xf numFmtId="3" fontId="0" fillId="0" borderId="1" xfId="0" applyNumberFormat="1" applyBorder="1" applyAlignment="1">
      <alignment horizontal="right"/>
    </xf>
    <xf numFmtId="4" fontId="0" fillId="0" borderId="1" xfId="0" applyNumberFormat="1" applyBorder="1" applyAlignment="1">
      <alignment horizontal="right"/>
    </xf>
    <xf numFmtId="0" fontId="4" fillId="0" borderId="1" xfId="0" applyFont="1" applyBorder="1" applyAlignment="1">
      <alignment horizontal="left" vertical="top" wrapText="1"/>
    </xf>
    <xf numFmtId="0" fontId="4" fillId="0" borderId="1" xfId="0" applyFont="1" applyFill="1" applyBorder="1" applyAlignment="1">
      <alignment horizontal="left" vertical="top" wrapText="1"/>
    </xf>
    <xf numFmtId="0" fontId="4" fillId="0" borderId="0" xfId="0" applyFont="1" applyFill="1" applyBorder="1" applyAlignment="1">
      <alignment horizontal="center"/>
    </xf>
    <xf numFmtId="0" fontId="4" fillId="0" borderId="1" xfId="0" applyFont="1" applyBorder="1" applyAlignment="1">
      <alignment horizontal="center"/>
    </xf>
    <xf numFmtId="0" fontId="4" fillId="0" borderId="1" xfId="0" applyFont="1" applyBorder="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center"/>
    </xf>
    <xf numFmtId="3" fontId="4" fillId="0" borderId="4" xfId="0" applyNumberFormat="1" applyFont="1" applyBorder="1" applyAlignment="1">
      <alignment vertical="center"/>
    </xf>
    <xf numFmtId="3" fontId="4" fillId="0" borderId="1" xfId="0" applyNumberFormat="1" applyFont="1" applyBorder="1" applyAlignment="1">
      <alignment horizontal="right" vertical="top" wrapText="1"/>
    </xf>
    <xf numFmtId="0" fontId="4" fillId="0" borderId="1" xfId="0" applyFont="1" applyBorder="1" applyAlignment="1">
      <alignment horizontal="left" vertical="center" wrapText="1"/>
    </xf>
    <xf numFmtId="0" fontId="4" fillId="0" borderId="1" xfId="0" applyNumberFormat="1" applyFont="1" applyBorder="1" applyAlignment="1">
      <alignment vertical="center" wrapText="1"/>
    </xf>
    <xf numFmtId="0" fontId="7" fillId="4" borderId="1"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23" fillId="0" borderId="1" xfId="0" applyFont="1" applyBorder="1" applyAlignment="1">
      <alignment vertical="center"/>
    </xf>
    <xf numFmtId="0" fontId="4" fillId="0" borderId="4" xfId="0" applyFont="1" applyBorder="1" applyAlignment="1">
      <alignment horizontal="left" vertical="center" wrapText="1"/>
    </xf>
    <xf numFmtId="0" fontId="4" fillId="0" borderId="0" xfId="0" applyFont="1" applyFill="1" applyBorder="1" applyAlignment="1">
      <alignment vertical="center"/>
    </xf>
    <xf numFmtId="0" fontId="4" fillId="0" borderId="1" xfId="0" applyFont="1" applyBorder="1" applyAlignment="1">
      <alignment horizontal="left" vertical="top" wrapText="1"/>
    </xf>
    <xf numFmtId="0" fontId="0" fillId="0" borderId="1" xfId="0" applyBorder="1" applyAlignment="1">
      <alignment horizontal="left" vertical="center" wrapText="1"/>
    </xf>
    <xf numFmtId="0" fontId="0" fillId="0" borderId="1" xfId="0" applyBorder="1" applyAlignment="1">
      <alignment horizontal="center"/>
    </xf>
    <xf numFmtId="0" fontId="4" fillId="0" borderId="1" xfId="0" applyFont="1" applyBorder="1" applyAlignment="1">
      <alignment horizontal="center"/>
    </xf>
    <xf numFmtId="0" fontId="4" fillId="0" borderId="1" xfId="0" applyFont="1" applyFill="1" applyBorder="1" applyAlignment="1">
      <alignment horizontal="left" vertical="top" wrapText="1"/>
    </xf>
    <xf numFmtId="0" fontId="4" fillId="0" borderId="1" xfId="0" applyFont="1" applyBorder="1" applyAlignment="1">
      <alignment horizontal="left" vertical="top" wrapText="1"/>
    </xf>
    <xf numFmtId="165" fontId="4" fillId="0" borderId="0" xfId="0" applyNumberFormat="1" applyFont="1" applyFill="1" applyBorder="1" applyAlignment="1">
      <alignment vertical="center"/>
    </xf>
    <xf numFmtId="0" fontId="35"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37" fillId="0" borderId="0" xfId="0" applyFont="1" applyFill="1" applyBorder="1" applyAlignment="1">
      <alignment vertical="center" wrapText="1"/>
    </xf>
    <xf numFmtId="0" fontId="35" fillId="0" borderId="0" xfId="0" applyFont="1" applyFill="1" applyBorder="1" applyAlignment="1">
      <alignment vertical="center" wrapText="1"/>
    </xf>
    <xf numFmtId="0" fontId="35" fillId="0" borderId="1" xfId="0" applyFont="1" applyFill="1" applyBorder="1" applyAlignment="1">
      <alignment horizontal="left" vertical="center" wrapText="1"/>
    </xf>
    <xf numFmtId="3" fontId="35" fillId="0" borderId="1" xfId="0" applyNumberFormat="1" applyFont="1" applyFill="1" applyBorder="1" applyAlignment="1">
      <alignment vertical="center"/>
    </xf>
    <xf numFmtId="3" fontId="0" fillId="0" borderId="0" xfId="0" applyNumberFormat="1" applyFill="1" applyBorder="1" applyAlignment="1">
      <alignment vertical="center" wrapText="1"/>
    </xf>
    <xf numFmtId="3" fontId="37" fillId="0" borderId="0" xfId="0" applyNumberFormat="1" applyFont="1" applyFill="1" applyBorder="1" applyAlignment="1">
      <alignment horizontal="left" vertical="center" wrapText="1"/>
    </xf>
    <xf numFmtId="0" fontId="20" fillId="0" borderId="0" xfId="0" applyFont="1" applyBorder="1" applyAlignment="1">
      <alignment vertical="center"/>
    </xf>
    <xf numFmtId="3" fontId="38" fillId="0" borderId="0" xfId="0" applyNumberFormat="1" applyFont="1" applyFill="1" applyBorder="1" applyAlignment="1">
      <alignment vertical="center"/>
    </xf>
    <xf numFmtId="0" fontId="39" fillId="0" borderId="0" xfId="0" applyFont="1" applyFill="1" applyBorder="1" applyAlignment="1">
      <alignment horizontal="center" vertical="center"/>
    </xf>
    <xf numFmtId="3" fontId="43" fillId="0" borderId="0" xfId="0" applyNumberFormat="1" applyFont="1" applyFill="1" applyBorder="1" applyAlignment="1">
      <alignment horizontal="center" vertical="center"/>
    </xf>
    <xf numFmtId="0" fontId="40" fillId="0" borderId="0" xfId="0" applyFont="1" applyFill="1" applyBorder="1" applyAlignment="1">
      <alignment vertical="center" wrapText="1"/>
    </xf>
    <xf numFmtId="3" fontId="40" fillId="0" borderId="0" xfId="0" applyNumberFormat="1" applyFont="1" applyFill="1" applyBorder="1" applyAlignment="1">
      <alignment vertical="center" wrapText="1"/>
    </xf>
    <xf numFmtId="3" fontId="43" fillId="0" borderId="0" xfId="0" applyNumberFormat="1" applyFont="1" applyFill="1" applyBorder="1" applyAlignment="1">
      <alignment vertical="center"/>
    </xf>
    <xf numFmtId="3" fontId="41" fillId="0" borderId="0" xfId="0" applyNumberFormat="1" applyFont="1" applyFill="1" applyBorder="1" applyAlignment="1">
      <alignment vertical="center"/>
    </xf>
    <xf numFmtId="0" fontId="38" fillId="0" borderId="0" xfId="0" applyFont="1" applyFill="1" applyBorder="1" applyAlignment="1">
      <alignment vertical="center"/>
    </xf>
    <xf numFmtId="0" fontId="16" fillId="0" borderId="0" xfId="0" applyFont="1" applyFill="1" applyBorder="1" applyAlignment="1">
      <alignment vertical="center"/>
    </xf>
    <xf numFmtId="3" fontId="16" fillId="0" borderId="0" xfId="0" applyNumberFormat="1" applyFont="1" applyFill="1" applyBorder="1" applyAlignment="1">
      <alignment vertical="center"/>
    </xf>
    <xf numFmtId="0" fontId="16" fillId="0" borderId="0" xfId="0" applyFont="1" applyFill="1" applyBorder="1" applyAlignment="1">
      <alignment vertical="center" wrapText="1"/>
    </xf>
    <xf numFmtId="0" fontId="44" fillId="0" borderId="0" xfId="0" applyFont="1" applyFill="1" applyBorder="1" applyAlignment="1">
      <alignment vertical="center"/>
    </xf>
    <xf numFmtId="3" fontId="16" fillId="0" borderId="0" xfId="0" applyNumberFormat="1" applyFont="1" applyFill="1" applyBorder="1" applyAlignment="1">
      <alignment vertical="center" wrapText="1"/>
    </xf>
    <xf numFmtId="3" fontId="44" fillId="0" borderId="0" xfId="0" applyNumberFormat="1" applyFont="1" applyFill="1" applyBorder="1" applyAlignment="1">
      <alignment vertical="center"/>
    </xf>
    <xf numFmtId="3" fontId="4" fillId="0" borderId="0" xfId="0" applyNumberFormat="1" applyFont="1" applyFill="1" applyBorder="1" applyAlignment="1">
      <alignment vertical="center"/>
    </xf>
    <xf numFmtId="3" fontId="16" fillId="0" borderId="0" xfId="0" applyNumberFormat="1" applyFont="1" applyFill="1" applyBorder="1" applyAlignment="1">
      <alignment horizontal="right" vertical="center" wrapText="1"/>
    </xf>
    <xf numFmtId="0" fontId="42" fillId="0" borderId="0" xfId="0" applyFont="1" applyFill="1" applyBorder="1" applyAlignment="1">
      <alignment vertical="center" wrapText="1"/>
    </xf>
    <xf numFmtId="0" fontId="35" fillId="0" borderId="0" xfId="0" applyFont="1" applyFill="1" applyBorder="1" applyAlignment="1">
      <alignment horizontal="right" vertical="center"/>
    </xf>
    <xf numFmtId="0" fontId="42" fillId="0" borderId="0" xfId="0" applyFont="1" applyFill="1" applyBorder="1" applyAlignment="1">
      <alignment horizontal="left" vertical="center" wrapText="1"/>
    </xf>
    <xf numFmtId="3" fontId="4"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left"/>
    </xf>
    <xf numFmtId="0" fontId="0" fillId="0" borderId="1" xfId="0" applyBorder="1" applyAlignment="1"/>
    <xf numFmtId="0" fontId="0" fillId="0" borderId="1" xfId="0" applyBorder="1" applyAlignment="1">
      <alignment horizontal="center"/>
    </xf>
    <xf numFmtId="0" fontId="4" fillId="0" borderId="1" xfId="0" applyFont="1" applyBorder="1" applyAlignment="1">
      <alignment horizontal="center"/>
    </xf>
    <xf numFmtId="3" fontId="4" fillId="0" borderId="1" xfId="0" applyNumberFormat="1" applyFont="1" applyFill="1" applyBorder="1" applyAlignment="1">
      <alignment horizontal="center"/>
    </xf>
    <xf numFmtId="0" fontId="52" fillId="0" borderId="0" xfId="0" applyFont="1" applyAlignment="1">
      <alignment horizontal="left" vertical="top" wrapText="1"/>
    </xf>
    <xf numFmtId="0" fontId="4" fillId="0" borderId="1" xfId="0" applyFont="1" applyFill="1" applyBorder="1" applyAlignment="1">
      <alignment horizontal="center" wrapText="1"/>
    </xf>
    <xf numFmtId="3" fontId="4" fillId="0" borderId="0" xfId="0" applyNumberFormat="1" applyFont="1"/>
    <xf numFmtId="0" fontId="7" fillId="0" borderId="1" xfId="0" applyFont="1" applyBorder="1" applyAlignment="1">
      <alignment horizontal="center" vertical="center"/>
    </xf>
    <xf numFmtId="49" fontId="7" fillId="0" borderId="1" xfId="0" applyNumberFormat="1"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2" xfId="0" applyNumberFormat="1" applyFont="1" applyBorder="1" applyAlignment="1">
      <alignment horizontal="center" vertical="center"/>
    </xf>
    <xf numFmtId="49" fontId="7" fillId="0" borderId="12"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top" wrapText="1"/>
    </xf>
    <xf numFmtId="167" fontId="7" fillId="0" borderId="1" xfId="0" applyNumberFormat="1" applyFont="1" applyFill="1" applyBorder="1" applyAlignment="1">
      <alignment horizontal="center" vertical="top" wrapText="1"/>
    </xf>
    <xf numFmtId="3" fontId="18" fillId="0" borderId="0" xfId="0" applyNumberFormat="1" applyFont="1" applyBorder="1" applyAlignment="1">
      <alignment vertical="center"/>
    </xf>
    <xf numFmtId="3" fontId="4" fillId="0" borderId="0" xfId="0" applyNumberFormat="1" applyFont="1" applyBorder="1" applyAlignment="1">
      <alignment horizontal="center" vertical="center"/>
    </xf>
    <xf numFmtId="3" fontId="0" fillId="0" borderId="0" xfId="0" applyNumberFormat="1" applyAlignment="1">
      <alignment vertical="center" wrapText="1"/>
    </xf>
    <xf numFmtId="3" fontId="18" fillId="0" borderId="0" xfId="0" applyNumberFormat="1" applyFont="1" applyBorder="1" applyAlignment="1">
      <alignment vertical="center" wrapText="1"/>
    </xf>
    <xf numFmtId="0" fontId="0" fillId="0" borderId="0" xfId="0" applyAlignment="1">
      <alignment horizontal="center" vertical="center" wrapText="1"/>
    </xf>
    <xf numFmtId="0" fontId="25" fillId="0" borderId="0" xfId="0" applyFont="1" applyAlignment="1">
      <alignment horizontal="left" vertical="center" wrapText="1"/>
    </xf>
    <xf numFmtId="0" fontId="4" fillId="0" borderId="0" xfId="0" applyFont="1" applyAlignment="1">
      <alignment horizontal="center" vertical="center" wrapText="1"/>
    </xf>
    <xf numFmtId="3" fontId="0" fillId="0" borderId="0" xfId="0" applyNumberFormat="1" applyBorder="1" applyAlignment="1">
      <alignment horizontal="center" vertical="center" wrapText="1"/>
    </xf>
    <xf numFmtId="4" fontId="4" fillId="0" borderId="1" xfId="0" applyNumberFormat="1" applyFont="1" applyBorder="1" applyAlignment="1">
      <alignment vertical="center"/>
    </xf>
    <xf numFmtId="0" fontId="4" fillId="0" borderId="0" xfId="0" applyFont="1" applyAlignment="1">
      <alignment vertical="center"/>
    </xf>
    <xf numFmtId="3" fontId="4" fillId="0" borderId="1" xfId="0" applyNumberFormat="1" applyFont="1" applyBorder="1" applyAlignment="1">
      <alignment horizontal="center" vertical="center"/>
    </xf>
    <xf numFmtId="3" fontId="4" fillId="0" borderId="1" xfId="0" applyNumberFormat="1" applyFont="1" applyBorder="1" applyAlignment="1">
      <alignment vertical="center" wrapText="1"/>
    </xf>
    <xf numFmtId="3" fontId="4" fillId="0" borderId="1" xfId="0" applyNumberFormat="1" applyFont="1" applyFill="1" applyBorder="1" applyAlignment="1">
      <alignment horizontal="center" vertical="center"/>
    </xf>
    <xf numFmtId="0" fontId="16" fillId="0" borderId="0" xfId="0" applyFont="1" applyAlignment="1">
      <alignment vertical="center"/>
    </xf>
    <xf numFmtId="3" fontId="7" fillId="0" borderId="0" xfId="0" applyNumberFormat="1" applyFont="1" applyFill="1" applyBorder="1" applyAlignment="1">
      <alignment horizontal="left" vertical="center"/>
    </xf>
    <xf numFmtId="3" fontId="35" fillId="0" borderId="1" xfId="0" applyNumberFormat="1" applyFont="1" applyFill="1" applyBorder="1" applyAlignment="1">
      <alignment vertical="center" wrapText="1"/>
    </xf>
    <xf numFmtId="0" fontId="34" fillId="0" borderId="0" xfId="0" applyFont="1" applyAlignment="1">
      <alignment horizontal="left" vertical="center"/>
    </xf>
    <xf numFmtId="0" fontId="4" fillId="0" borderId="0" xfId="0" applyFont="1" applyFill="1" applyBorder="1" applyAlignment="1">
      <alignment horizontal="left" vertical="center"/>
    </xf>
    <xf numFmtId="0" fontId="4" fillId="0" borderId="0" xfId="0" applyFont="1" applyAlignment="1">
      <alignment horizontal="left" vertical="center"/>
    </xf>
    <xf numFmtId="170" fontId="4" fillId="0" borderId="1" xfId="0" applyNumberFormat="1" applyFont="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4" fontId="4" fillId="0" borderId="0" xfId="0" applyNumberFormat="1" applyFont="1" applyAlignment="1">
      <alignment horizontal="right" vertical="top"/>
    </xf>
    <xf numFmtId="0" fontId="4" fillId="0" borderId="1" xfId="0" applyFont="1" applyBorder="1" applyAlignment="1">
      <alignment horizontal="center" vertical="top"/>
    </xf>
    <xf numFmtId="0" fontId="4" fillId="0" borderId="0" xfId="0" applyFont="1" applyFill="1" applyBorder="1" applyAlignment="1">
      <alignment horizontal="right"/>
    </xf>
    <xf numFmtId="0" fontId="4" fillId="7" borderId="1" xfId="0" applyFont="1" applyFill="1" applyBorder="1" applyAlignment="1">
      <alignment horizontal="left" vertical="top"/>
    </xf>
    <xf numFmtId="0" fontId="4" fillId="0" borderId="0" xfId="0" applyFont="1" applyAlignment="1">
      <alignment vertical="top" wrapText="1"/>
    </xf>
    <xf numFmtId="4" fontId="4" fillId="0" borderId="1" xfId="0" applyNumberFormat="1" applyFont="1" applyBorder="1" applyAlignment="1">
      <alignment horizontal="left" vertical="top"/>
    </xf>
    <xf numFmtId="0" fontId="4" fillId="0" borderId="0" xfId="0" applyFont="1" applyAlignment="1">
      <alignment vertical="top"/>
    </xf>
    <xf numFmtId="0" fontId="0" fillId="0" borderId="1" xfId="0" applyBorder="1" applyAlignment="1">
      <alignment horizontal="center" vertical="center"/>
    </xf>
    <xf numFmtId="0" fontId="0" fillId="0" borderId="1" xfId="0" applyBorder="1" applyAlignment="1">
      <alignment horizontal="center"/>
    </xf>
    <xf numFmtId="0" fontId="4" fillId="0" borderId="0" xfId="0" applyFont="1" applyBorder="1" applyAlignment="1">
      <alignment horizontal="left" vertical="top" wrapText="1"/>
    </xf>
    <xf numFmtId="0" fontId="0" fillId="0" borderId="1" xfId="0" applyBorder="1" applyAlignment="1">
      <alignment horizontal="center" vertical="top"/>
    </xf>
    <xf numFmtId="3" fontId="48" fillId="8" borderId="1" xfId="0" applyNumberFormat="1" applyFont="1" applyFill="1" applyBorder="1"/>
    <xf numFmtId="10" fontId="4" fillId="0" borderId="0" xfId="0" applyNumberFormat="1" applyFont="1" applyFill="1"/>
    <xf numFmtId="0" fontId="4" fillId="0" borderId="0" xfId="0" applyFont="1" applyBorder="1" applyAlignment="1">
      <alignment vertical="top" wrapText="1"/>
    </xf>
    <xf numFmtId="0" fontId="35" fillId="0" borderId="0" xfId="0" applyFont="1" applyAlignment="1">
      <alignment vertical="center" wrapText="1"/>
    </xf>
    <xf numFmtId="165" fontId="37" fillId="0" borderId="0" xfId="0" applyNumberFormat="1" applyFont="1" applyFill="1" applyBorder="1" applyAlignment="1">
      <alignment horizontal="left" vertical="center"/>
    </xf>
    <xf numFmtId="0" fontId="0" fillId="0" borderId="0" xfId="0" applyAlignment="1">
      <alignment horizontal="left"/>
    </xf>
    <xf numFmtId="0" fontId="52" fillId="0" borderId="0" xfId="0" applyFont="1" applyAlignment="1">
      <alignment horizontal="left" vertical="top" wrapText="1"/>
    </xf>
    <xf numFmtId="0" fontId="0" fillId="0" borderId="0" xfId="0"/>
    <xf numFmtId="0" fontId="0" fillId="0" borderId="0" xfId="0" applyAlignment="1">
      <alignment horizontal="center"/>
    </xf>
    <xf numFmtId="4" fontId="0" fillId="0" borderId="1" xfId="0" applyNumberFormat="1" applyBorder="1"/>
    <xf numFmtId="4" fontId="0" fillId="0" borderId="0" xfId="0" applyNumberFormat="1"/>
    <xf numFmtId="3" fontId="0" fillId="0" borderId="0" xfId="0" applyNumberFormat="1"/>
    <xf numFmtId="3" fontId="0" fillId="0" borderId="1" xfId="0" applyNumberFormat="1" applyBorder="1"/>
    <xf numFmtId="0" fontId="4" fillId="0" borderId="0" xfId="0" applyFont="1"/>
    <xf numFmtId="0" fontId="0" fillId="0" borderId="0" xfId="0" applyBorder="1"/>
    <xf numFmtId="4" fontId="0" fillId="0" borderId="1" xfId="0" applyNumberFormat="1" applyFill="1" applyBorder="1"/>
    <xf numFmtId="0" fontId="0" fillId="0" borderId="0" xfId="0" applyFill="1"/>
    <xf numFmtId="0" fontId="4" fillId="0" borderId="1" xfId="0" applyFont="1" applyBorder="1" applyAlignment="1">
      <alignment horizontal="center"/>
    </xf>
    <xf numFmtId="4" fontId="4" fillId="0" borderId="1" xfId="0" applyNumberFormat="1" applyFont="1" applyBorder="1"/>
    <xf numFmtId="0" fontId="4" fillId="0" borderId="1" xfId="0" applyFont="1" applyBorder="1"/>
    <xf numFmtId="3" fontId="4" fillId="0" borderId="1" xfId="0" applyNumberFormat="1" applyFont="1" applyBorder="1"/>
    <xf numFmtId="0" fontId="4" fillId="0" borderId="0" xfId="0" applyFont="1" applyBorder="1"/>
    <xf numFmtId="0" fontId="0" fillId="0" borderId="1" xfId="0" applyBorder="1" applyAlignment="1">
      <alignment horizontal="center"/>
    </xf>
    <xf numFmtId="4" fontId="0" fillId="0" borderId="0" xfId="0" applyNumberFormat="1" applyBorder="1"/>
    <xf numFmtId="0" fontId="4" fillId="0" borderId="1" xfId="0" applyFont="1" applyBorder="1" applyAlignment="1">
      <alignment wrapText="1"/>
    </xf>
    <xf numFmtId="4" fontId="0" fillId="0" borderId="0" xfId="0" applyNumberFormat="1" applyFill="1" applyBorder="1"/>
    <xf numFmtId="164" fontId="0" fillId="0" borderId="0" xfId="0" applyNumberFormat="1" applyFill="1" applyBorder="1" applyAlignment="1">
      <alignment horizontal="center"/>
    </xf>
    <xf numFmtId="0" fontId="4" fillId="0" borderId="1" xfId="0" applyFont="1" applyFill="1" applyBorder="1" applyAlignment="1">
      <alignment horizontal="center"/>
    </xf>
    <xf numFmtId="0" fontId="0" fillId="0" borderId="0" xfId="0" applyNumberFormat="1"/>
    <xf numFmtId="0" fontId="0" fillId="0" borderId="1" xfId="0" applyNumberFormat="1" applyBorder="1"/>
    <xf numFmtId="3" fontId="0" fillId="0" borderId="1" xfId="0" applyNumberFormat="1" applyBorder="1" applyAlignment="1">
      <alignment horizontal="center"/>
    </xf>
    <xf numFmtId="0" fontId="6" fillId="3" borderId="9" xfId="0" applyFont="1" applyFill="1" applyBorder="1" applyAlignment="1">
      <alignment horizontal="center" vertical="center" wrapText="1"/>
    </xf>
    <xf numFmtId="0" fontId="6" fillId="3" borderId="11" xfId="0" applyFont="1" applyFill="1" applyBorder="1" applyAlignment="1">
      <alignment horizontal="center" vertical="center" wrapText="1"/>
    </xf>
    <xf numFmtId="165" fontId="4" fillId="0" borderId="0" xfId="0" applyNumberFormat="1" applyFont="1" applyFill="1" applyBorder="1" applyAlignment="1">
      <alignment vertical="center"/>
    </xf>
    <xf numFmtId="0" fontId="4" fillId="0" borderId="1" xfId="0" applyFont="1" applyBorder="1" applyAlignment="1">
      <alignment horizontal="center" vertical="center"/>
    </xf>
    <xf numFmtId="4" fontId="4" fillId="0" borderId="1" xfId="0" applyNumberFormat="1" applyFont="1" applyBorder="1" applyAlignment="1">
      <alignment vertical="center"/>
    </xf>
    <xf numFmtId="0" fontId="4" fillId="0" borderId="1" xfId="0" applyFont="1" applyBorder="1" applyAlignment="1">
      <alignment horizontal="center" vertical="center" wrapText="1"/>
    </xf>
    <xf numFmtId="3" fontId="4" fillId="0" borderId="1" xfId="0" applyNumberFormat="1" applyFont="1" applyBorder="1" applyAlignment="1">
      <alignment vertical="center"/>
    </xf>
    <xf numFmtId="3" fontId="0" fillId="0" borderId="1" xfId="0" applyNumberFormat="1" applyBorder="1" applyAlignment="1">
      <alignment vertical="center"/>
    </xf>
    <xf numFmtId="4" fontId="0" fillId="0" borderId="1" xfId="0" applyNumberFormat="1" applyBorder="1" applyAlignment="1">
      <alignment vertical="center"/>
    </xf>
    <xf numFmtId="0" fontId="0" fillId="0" borderId="0" xfId="0" applyBorder="1" applyAlignment="1">
      <alignment horizontal="center"/>
    </xf>
    <xf numFmtId="166" fontId="0" fillId="0" borderId="1" xfId="0" applyNumberFormat="1" applyBorder="1"/>
    <xf numFmtId="3" fontId="48" fillId="0" borderId="1" xfId="0" applyNumberFormat="1" applyFont="1" applyBorder="1"/>
    <xf numFmtId="4" fontId="48" fillId="0" borderId="1" xfId="0" applyNumberFormat="1" applyFont="1" applyBorder="1"/>
    <xf numFmtId="3" fontId="4" fillId="0" borderId="1" xfId="0" applyNumberFormat="1" applyFont="1" applyBorder="1" applyAlignment="1">
      <alignment vertical="center" wrapText="1"/>
    </xf>
    <xf numFmtId="0" fontId="7" fillId="0" borderId="0" xfId="0" applyFont="1" applyFill="1"/>
    <xf numFmtId="166" fontId="4" fillId="0" borderId="1" xfId="0" applyNumberFormat="1" applyFont="1" applyBorder="1"/>
    <xf numFmtId="3" fontId="4" fillId="0" borderId="1" xfId="0" applyNumberFormat="1" applyFont="1" applyBorder="1" applyAlignment="1">
      <alignment horizontal="right" vertical="top" wrapText="1"/>
    </xf>
    <xf numFmtId="0" fontId="4" fillId="0" borderId="20" xfId="0" applyFont="1" applyFill="1" applyBorder="1"/>
    <xf numFmtId="0" fontId="4" fillId="0" borderId="1" xfId="0" applyFont="1" applyFill="1" applyBorder="1" applyAlignment="1">
      <alignment horizontal="center" wrapText="1"/>
    </xf>
    <xf numFmtId="0" fontId="4" fillId="0" borderId="0" xfId="0" applyFont="1" applyAlignment="1">
      <alignment horizontal="center" vertical="center" wrapText="1"/>
    </xf>
    <xf numFmtId="0" fontId="4" fillId="0" borderId="0" xfId="0" applyFont="1" applyBorder="1" applyAlignment="1">
      <alignment horizontal="center"/>
    </xf>
    <xf numFmtId="3" fontId="4" fillId="0" borderId="0" xfId="0" applyNumberFormat="1" applyFont="1" applyBorder="1" applyAlignment="1">
      <alignment horizontal="right" vertical="top" wrapText="1"/>
    </xf>
    <xf numFmtId="0" fontId="4" fillId="0" borderId="1" xfId="3" applyBorder="1"/>
    <xf numFmtId="0" fontId="4" fillId="0" borderId="1" xfId="3" applyFont="1" applyBorder="1" applyAlignment="1">
      <alignment horizontal="center"/>
    </xf>
    <xf numFmtId="0" fontId="4" fillId="0" borderId="1" xfId="3" applyFont="1" applyBorder="1"/>
    <xf numFmtId="3" fontId="4" fillId="0" borderId="1" xfId="3" applyNumberFormat="1" applyFont="1" applyBorder="1"/>
    <xf numFmtId="3" fontId="4" fillId="0" borderId="1" xfId="3" applyNumberFormat="1" applyFont="1" applyFill="1" applyBorder="1"/>
    <xf numFmtId="0" fontId="4" fillId="0" borderId="1" xfId="3" applyFont="1" applyFill="1" applyBorder="1" applyAlignment="1">
      <alignment horizontal="center"/>
    </xf>
    <xf numFmtId="3" fontId="4" fillId="0" borderId="0" xfId="3" applyNumberFormat="1" applyFont="1" applyBorder="1"/>
    <xf numFmtId="0" fontId="4" fillId="0" borderId="1" xfId="3" applyFont="1" applyFill="1" applyBorder="1" applyAlignment="1">
      <alignment horizontal="center" vertical="center" wrapText="1"/>
    </xf>
    <xf numFmtId="3" fontId="4" fillId="0" borderId="2" xfId="3" applyNumberFormat="1" applyFont="1" applyBorder="1"/>
    <xf numFmtId="0" fontId="4" fillId="0" borderId="0" xfId="3" applyFont="1" applyBorder="1" applyAlignment="1">
      <alignment horizontal="center"/>
    </xf>
    <xf numFmtId="0" fontId="4" fillId="0" borderId="1" xfId="3" applyFont="1" applyBorder="1" applyAlignment="1">
      <alignment horizontal="center"/>
    </xf>
    <xf numFmtId="0" fontId="4" fillId="0" borderId="1" xfId="3" applyBorder="1" applyAlignment="1">
      <alignment horizontal="center"/>
    </xf>
    <xf numFmtId="4" fontId="4" fillId="0" borderId="1" xfId="2" applyNumberFormat="1" applyBorder="1" applyAlignment="1">
      <alignment horizontal="right"/>
    </xf>
    <xf numFmtId="3" fontId="4" fillId="0" borderId="1" xfId="2" applyNumberFormat="1" applyFont="1" applyBorder="1" applyAlignment="1">
      <alignment horizontal="right" vertical="center"/>
    </xf>
    <xf numFmtId="4" fontId="4" fillId="0" borderId="1" xfId="2" applyNumberFormat="1" applyBorder="1"/>
    <xf numFmtId="3" fontId="4" fillId="0" borderId="1" xfId="2" applyNumberFormat="1" applyBorder="1"/>
    <xf numFmtId="0" fontId="4" fillId="0" borderId="1" xfId="3" applyBorder="1" applyAlignment="1">
      <alignment horizontal="center"/>
    </xf>
    <xf numFmtId="4" fontId="4" fillId="0" borderId="1" xfId="3" applyNumberFormat="1" applyBorder="1"/>
    <xf numFmtId="171" fontId="4" fillId="0" borderId="1" xfId="4" applyNumberFormat="1" applyFont="1" applyBorder="1"/>
    <xf numFmtId="0" fontId="4" fillId="0" borderId="1" xfId="3" applyBorder="1"/>
    <xf numFmtId="0" fontId="4" fillId="0" borderId="1" xfId="3" applyBorder="1"/>
    <xf numFmtId="0" fontId="4" fillId="0" borderId="1" xfId="3" applyFill="1" applyBorder="1"/>
    <xf numFmtId="0" fontId="4" fillId="0" borderId="1" xfId="3" applyFill="1" applyBorder="1" applyAlignment="1">
      <alignment horizontal="left"/>
    </xf>
    <xf numFmtId="0" fontId="4" fillId="0" borderId="1" xfId="3" applyFont="1" applyBorder="1" applyAlignment="1">
      <alignment horizontal="left" vertical="top" wrapText="1"/>
    </xf>
    <xf numFmtId="4" fontId="4" fillId="0" borderId="1" xfId="5" applyNumberFormat="1" applyBorder="1"/>
    <xf numFmtId="3" fontId="4" fillId="0" borderId="1" xfId="5" applyNumberFormat="1" applyBorder="1"/>
    <xf numFmtId="4" fontId="4" fillId="0" borderId="1" xfId="5" applyNumberFormat="1" applyFill="1" applyBorder="1"/>
    <xf numFmtId="3" fontId="4" fillId="0" borderId="1" xfId="5" applyNumberFormat="1" applyFill="1" applyBorder="1"/>
    <xf numFmtId="3" fontId="4" fillId="0" borderId="1" xfId="3" applyNumberFormat="1" applyFont="1" applyBorder="1"/>
    <xf numFmtId="17" fontId="27" fillId="0" borderId="1" xfId="3" applyNumberFormat="1" applyFont="1" applyBorder="1" applyAlignment="1">
      <alignment horizontal="center"/>
    </xf>
    <xf numFmtId="0" fontId="4" fillId="0" borderId="1" xfId="3" applyBorder="1"/>
    <xf numFmtId="0" fontId="4" fillId="0" borderId="1" xfId="3" applyFont="1" applyBorder="1"/>
    <xf numFmtId="3" fontId="4" fillId="0" borderId="1" xfId="3" applyNumberFormat="1" applyFont="1" applyBorder="1"/>
    <xf numFmtId="3" fontId="4" fillId="0" borderId="1" xfId="3" applyNumberFormat="1" applyFont="1" applyFill="1" applyBorder="1"/>
    <xf numFmtId="3" fontId="4" fillId="0" borderId="1" xfId="3" applyNumberFormat="1" applyFont="1" applyFill="1" applyBorder="1" applyAlignment="1">
      <alignment horizontal="center"/>
    </xf>
    <xf numFmtId="3" fontId="4" fillId="0" borderId="1" xfId="3" applyNumberFormat="1" applyFont="1" applyBorder="1"/>
    <xf numFmtId="3" fontId="4" fillId="0" borderId="1" xfId="3" applyNumberFormat="1" applyFont="1" applyFill="1" applyBorder="1"/>
    <xf numFmtId="3" fontId="4" fillId="0" borderId="1" xfId="3" applyNumberFormat="1" applyBorder="1" applyAlignment="1">
      <alignment horizontal="center"/>
    </xf>
    <xf numFmtId="3" fontId="4" fillId="0" borderId="1" xfId="3" applyNumberFormat="1" applyFont="1" applyBorder="1"/>
    <xf numFmtId="17" fontId="27" fillId="0" borderId="1" xfId="3" applyNumberFormat="1" applyFont="1" applyBorder="1" applyAlignment="1">
      <alignment horizontal="center"/>
    </xf>
    <xf numFmtId="3" fontId="4" fillId="0" borderId="1" xfId="3" applyNumberFormat="1" applyFont="1" applyBorder="1"/>
    <xf numFmtId="171" fontId="4" fillId="0" borderId="1" xfId="4" applyNumberFormat="1" applyFont="1" applyBorder="1"/>
    <xf numFmtId="0" fontId="4" fillId="0" borderId="1" xfId="3" applyBorder="1"/>
    <xf numFmtId="3" fontId="4" fillId="0" borderId="1" xfId="3" applyNumberFormat="1" applyBorder="1"/>
    <xf numFmtId="0" fontId="27" fillId="0" borderId="1" xfId="3" applyFont="1" applyFill="1" applyBorder="1" applyAlignment="1">
      <alignment vertical="center"/>
    </xf>
    <xf numFmtId="3" fontId="4" fillId="0" borderId="1" xfId="3" applyNumberFormat="1" applyFont="1" applyFill="1" applyBorder="1" applyAlignment="1">
      <alignment vertical="center"/>
    </xf>
    <xf numFmtId="0" fontId="4" fillId="0" borderId="1" xfId="3" applyFont="1" applyBorder="1"/>
    <xf numFmtId="3" fontId="4" fillId="0" borderId="1" xfId="3" applyNumberFormat="1" applyFont="1" applyBorder="1" applyAlignment="1">
      <alignment horizontal="center"/>
    </xf>
    <xf numFmtId="3" fontId="4" fillId="0" borderId="1" xfId="3" applyNumberFormat="1" applyBorder="1" applyAlignment="1">
      <alignment horizontal="center" vertical="top" wrapText="1"/>
    </xf>
    <xf numFmtId="3" fontId="4" fillId="0" borderId="1" xfId="3" applyNumberFormat="1" applyFill="1" applyBorder="1" applyAlignment="1">
      <alignment horizontal="center" vertical="top" wrapText="1"/>
    </xf>
    <xf numFmtId="167" fontId="4" fillId="0" borderId="1" xfId="3" applyNumberFormat="1" applyFill="1" applyBorder="1" applyAlignment="1">
      <alignment horizontal="center" vertical="top" wrapText="1"/>
    </xf>
    <xf numFmtId="3" fontId="4" fillId="0" borderId="1" xfId="3" applyNumberFormat="1" applyFont="1" applyFill="1" applyBorder="1" applyAlignment="1">
      <alignment horizontal="center"/>
    </xf>
    <xf numFmtId="3" fontId="48" fillId="0" borderId="1" xfId="49" applyNumberFormat="1" applyFont="1" applyFill="1" applyBorder="1"/>
    <xf numFmtId="171" fontId="84" fillId="0" borderId="1" xfId="142" applyNumberFormat="1" applyFont="1" applyBorder="1"/>
    <xf numFmtId="166" fontId="4" fillId="0" borderId="1" xfId="3" applyNumberFormat="1" applyBorder="1"/>
    <xf numFmtId="3" fontId="48" fillId="0" borderId="1" xfId="49" applyNumberFormat="1" applyFont="1" applyBorder="1"/>
    <xf numFmtId="4" fontId="48" fillId="0" borderId="1" xfId="49" applyNumberFormat="1" applyFont="1" applyFill="1" applyBorder="1"/>
    <xf numFmtId="4" fontId="48" fillId="0" borderId="1" xfId="49" applyNumberFormat="1" applyFont="1" applyBorder="1"/>
    <xf numFmtId="171" fontId="48" fillId="0" borderId="1" xfId="142" applyNumberFormat="1" applyFont="1" applyBorder="1"/>
    <xf numFmtId="171" fontId="48" fillId="0" borderId="1" xfId="233" applyNumberFormat="1" applyFont="1" applyBorder="1"/>
    <xf numFmtId="0" fontId="0" fillId="0" borderId="0" xfId="0"/>
    <xf numFmtId="3" fontId="4" fillId="0" borderId="1" xfId="0" applyNumberFormat="1" applyFont="1" applyBorder="1"/>
    <xf numFmtId="3" fontId="4" fillId="0" borderId="1" xfId="0" applyNumberFormat="1" applyFont="1" applyFill="1" applyBorder="1"/>
    <xf numFmtId="0" fontId="0" fillId="0" borderId="0" xfId="0" applyBorder="1"/>
    <xf numFmtId="0" fontId="30" fillId="0" borderId="0" xfId="0" applyFont="1" applyAlignment="1">
      <alignment horizontal="center" wrapText="1"/>
    </xf>
    <xf numFmtId="0" fontId="4" fillId="0" borderId="0" xfId="0" applyFont="1" applyAlignment="1">
      <alignment vertical="center" wrapText="1"/>
    </xf>
    <xf numFmtId="4" fontId="70" fillId="0" borderId="0" xfId="49" applyNumberFormat="1" applyBorder="1"/>
    <xf numFmtId="0" fontId="4" fillId="0" borderId="1" xfId="0" applyFont="1" applyBorder="1" applyAlignment="1">
      <alignment horizontal="left" vertical="center" wrapText="1"/>
    </xf>
    <xf numFmtId="0" fontId="4" fillId="0" borderId="1" xfId="0" applyFont="1" applyBorder="1" applyAlignment="1">
      <alignment horizontal="left" vertical="top"/>
    </xf>
    <xf numFmtId="0" fontId="0" fillId="0" borderId="1" xfId="0" applyBorder="1" applyAlignment="1">
      <alignment horizontal="center" vertical="center"/>
    </xf>
    <xf numFmtId="4" fontId="4" fillId="0" borderId="1" xfId="0" applyNumberFormat="1" applyFont="1" applyBorder="1" applyAlignment="1">
      <alignment horizontal="right" vertical="top"/>
    </xf>
    <xf numFmtId="0" fontId="18" fillId="0" borderId="1" xfId="0" applyFont="1" applyBorder="1" applyAlignment="1">
      <alignment vertical="center"/>
    </xf>
    <xf numFmtId="0" fontId="18" fillId="0" borderId="1" xfId="0" applyFont="1" applyBorder="1" applyAlignment="1">
      <alignment horizontal="center" vertical="center"/>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3" fontId="48" fillId="0" borderId="1" xfId="0" applyNumberFormat="1" applyFont="1" applyBorder="1" applyAlignment="1">
      <alignment horizontal="center" wrapText="1"/>
    </xf>
    <xf numFmtId="0" fontId="48" fillId="0" borderId="1" xfId="0" applyFont="1" applyFill="1" applyBorder="1" applyAlignment="1">
      <alignment horizontal="center" wrapText="1"/>
    </xf>
    <xf numFmtId="0" fontId="48" fillId="0" borderId="0" xfId="0" applyFont="1" applyAlignment="1">
      <alignment horizontal="center" wrapText="1"/>
    </xf>
    <xf numFmtId="0" fontId="48" fillId="0" borderId="0" xfId="0" applyFont="1" applyAlignment="1">
      <alignment horizontal="center"/>
    </xf>
    <xf numFmtId="4" fontId="48" fillId="0" borderId="0" xfId="0" applyNumberFormat="1" applyFont="1" applyAlignment="1">
      <alignment horizontal="center"/>
    </xf>
    <xf numFmtId="2" fontId="48" fillId="0" borderId="0" xfId="0" applyNumberFormat="1" applyFont="1" applyAlignment="1">
      <alignment horizontal="center"/>
    </xf>
    <xf numFmtId="0" fontId="48" fillId="0" borderId="0" xfId="0" applyFont="1" applyFill="1"/>
    <xf numFmtId="0" fontId="85" fillId="0" borderId="0" xfId="0" applyFont="1"/>
    <xf numFmtId="0" fontId="86" fillId="0" borderId="0" xfId="0" applyFont="1" applyAlignment="1">
      <alignment horizontal="right"/>
    </xf>
    <xf numFmtId="2" fontId="48" fillId="0" borderId="1" xfId="0" applyNumberFormat="1" applyFont="1" applyBorder="1" applyAlignment="1">
      <alignment horizontal="center" vertical="center"/>
    </xf>
    <xf numFmtId="0" fontId="48" fillId="0" borderId="1" xfId="0" applyFont="1" applyBorder="1" applyAlignment="1">
      <alignment horizontal="center" vertical="center"/>
    </xf>
    <xf numFmtId="0" fontId="48" fillId="6" borderId="5" xfId="0" applyFont="1" applyFill="1" applyBorder="1" applyAlignment="1">
      <alignment horizontal="center" vertical="center"/>
    </xf>
    <xf numFmtId="0" fontId="48" fillId="6" borderId="0" xfId="0" applyFont="1" applyFill="1" applyBorder="1" applyAlignment="1">
      <alignment horizontal="center" vertical="center"/>
    </xf>
    <xf numFmtId="0" fontId="48" fillId="6" borderId="19" xfId="0" applyFont="1" applyFill="1" applyBorder="1" applyAlignment="1">
      <alignment horizontal="center" vertical="center"/>
    </xf>
    <xf numFmtId="0" fontId="48" fillId="6" borderId="5" xfId="0" applyFont="1" applyFill="1" applyBorder="1"/>
    <xf numFmtId="0" fontId="48" fillId="6" borderId="0" xfId="0" applyFont="1" applyFill="1" applyBorder="1"/>
    <xf numFmtId="0" fontId="48" fillId="6" borderId="19" xfId="0" applyFont="1" applyFill="1" applyBorder="1"/>
    <xf numFmtId="4" fontId="48" fillId="6" borderId="5" xfId="0" applyNumberFormat="1" applyFont="1" applyFill="1" applyBorder="1" applyAlignment="1">
      <alignment horizontal="center"/>
    </xf>
    <xf numFmtId="4" fontId="4" fillId="6" borderId="0" xfId="0" applyNumberFormat="1" applyFont="1" applyFill="1" applyBorder="1" applyAlignment="1">
      <alignment horizontal="center"/>
    </xf>
    <xf numFmtId="4" fontId="4" fillId="6" borderId="19" xfId="0" applyNumberFormat="1" applyFont="1" applyFill="1" applyBorder="1" applyAlignment="1">
      <alignment horizontal="center"/>
    </xf>
    <xf numFmtId="4" fontId="48" fillId="6" borderId="0" xfId="0" applyNumberFormat="1" applyFont="1" applyFill="1" applyBorder="1" applyAlignment="1">
      <alignment horizontal="center"/>
    </xf>
    <xf numFmtId="4" fontId="48" fillId="6" borderId="19" xfId="0" applyNumberFormat="1" applyFont="1" applyFill="1" applyBorder="1" applyAlignment="1">
      <alignment horizontal="center"/>
    </xf>
    <xf numFmtId="4" fontId="48" fillId="6" borderId="22" xfId="0" applyNumberFormat="1" applyFont="1" applyFill="1" applyBorder="1" applyAlignment="1">
      <alignment horizontal="center"/>
    </xf>
    <xf numFmtId="4" fontId="48" fillId="6" borderId="3" xfId="0" applyNumberFormat="1" applyFont="1" applyFill="1" applyBorder="1" applyAlignment="1">
      <alignment horizontal="center"/>
    </xf>
    <xf numFmtId="4" fontId="48" fillId="6" borderId="21" xfId="0" applyNumberFormat="1" applyFont="1" applyFill="1" applyBorder="1" applyAlignment="1">
      <alignment horizontal="center"/>
    </xf>
    <xf numFmtId="0" fontId="48" fillId="6" borderId="5" xfId="0" applyFont="1" applyFill="1" applyBorder="1" applyAlignment="1">
      <alignment horizontal="center" vertical="center" wrapText="1"/>
    </xf>
    <xf numFmtId="0" fontId="48" fillId="6" borderId="19" xfId="0" applyFont="1" applyFill="1" applyBorder="1" applyAlignment="1">
      <alignment horizontal="center" vertical="center" wrapText="1"/>
    </xf>
    <xf numFmtId="0" fontId="48" fillId="6" borderId="0" xfId="0" applyFont="1" applyFill="1" applyBorder="1" applyAlignment="1">
      <alignment horizontal="center"/>
    </xf>
    <xf numFmtId="0" fontId="87" fillId="0" borderId="0" xfId="0" applyFont="1" applyBorder="1" applyAlignment="1">
      <alignment vertical="center"/>
    </xf>
    <xf numFmtId="0" fontId="87" fillId="0" borderId="0" xfId="0" applyFont="1" applyBorder="1" applyAlignment="1">
      <alignment vertical="center" wrapText="1"/>
    </xf>
    <xf numFmtId="0" fontId="48" fillId="0" borderId="0" xfId="0" applyFont="1" applyAlignment="1">
      <alignment horizontal="center" vertical="center" wrapText="1"/>
    </xf>
    <xf numFmtId="4" fontId="48" fillId="6" borderId="20" xfId="0" applyNumberFormat="1" applyFont="1" applyFill="1" applyBorder="1" applyAlignment="1">
      <alignment horizontal="center"/>
    </xf>
    <xf numFmtId="4" fontId="48" fillId="6" borderId="2" xfId="0" applyNumberFormat="1" applyFont="1" applyFill="1" applyBorder="1" applyAlignment="1">
      <alignment horizontal="center"/>
    </xf>
    <xf numFmtId="0" fontId="88" fillId="6" borderId="12" xfId="0" applyFont="1" applyFill="1" applyBorder="1" applyAlignment="1">
      <alignment horizontal="center" vertical="center"/>
    </xf>
    <xf numFmtId="0" fontId="88" fillId="6" borderId="20" xfId="0" applyFont="1" applyFill="1" applyBorder="1" applyAlignment="1">
      <alignment horizontal="center" vertical="top"/>
    </xf>
    <xf numFmtId="0" fontId="88" fillId="0" borderId="1" xfId="0" applyFont="1" applyBorder="1" applyAlignment="1">
      <alignment horizontal="center"/>
    </xf>
    <xf numFmtId="0" fontId="88" fillId="0" borderId="1" xfId="0" applyFont="1" applyBorder="1" applyAlignment="1">
      <alignment horizontal="center" vertical="center" wrapText="1"/>
    </xf>
    <xf numFmtId="0" fontId="88" fillId="0" borderId="0" xfId="0" applyFont="1" applyBorder="1" applyAlignment="1"/>
    <xf numFmtId="0" fontId="0" fillId="0" borderId="1" xfId="0" applyBorder="1" applyAlignment="1">
      <alignment horizontal="center"/>
    </xf>
    <xf numFmtId="0" fontId="4" fillId="0" borderId="1" xfId="3" applyBorder="1"/>
    <xf numFmtId="3" fontId="4" fillId="0" borderId="1" xfId="3" applyNumberFormat="1" applyBorder="1"/>
    <xf numFmtId="0" fontId="27" fillId="0" borderId="1" xfId="0" applyFont="1" applyFill="1" applyBorder="1" applyAlignment="1">
      <alignment vertical="center"/>
    </xf>
    <xf numFmtId="0" fontId="4" fillId="0" borderId="1" xfId="0" applyFont="1" applyFill="1" applyBorder="1" applyAlignment="1">
      <alignment horizontal="center" vertical="center"/>
    </xf>
    <xf numFmtId="3" fontId="4" fillId="0" borderId="1" xfId="0" applyNumberFormat="1" applyFont="1" applyFill="1" applyBorder="1" applyAlignment="1">
      <alignment vertical="center"/>
    </xf>
    <xf numFmtId="10" fontId="0" fillId="0" borderId="0" xfId="0" applyNumberFormat="1"/>
    <xf numFmtId="0" fontId="0" fillId="0" borderId="0" xfId="0"/>
    <xf numFmtId="3" fontId="0" fillId="0" borderId="0" xfId="0" applyNumberFormat="1"/>
    <xf numFmtId="167" fontId="4" fillId="0" borderId="1" xfId="3" applyNumberFormat="1" applyBorder="1"/>
    <xf numFmtId="167" fontId="4" fillId="0" borderId="1" xfId="0" applyNumberFormat="1" applyFont="1" applyFill="1" applyBorder="1" applyAlignment="1">
      <alignment vertical="center"/>
    </xf>
    <xf numFmtId="3" fontId="48" fillId="40" borderId="1" xfId="0" applyNumberFormat="1" applyFont="1" applyFill="1" applyBorder="1"/>
    <xf numFmtId="0" fontId="32" fillId="0" borderId="0" xfId="0" applyFont="1" applyAlignment="1">
      <alignment horizontal="center" vertical="center"/>
    </xf>
    <xf numFmtId="0" fontId="29" fillId="0" borderId="0" xfId="0" applyFont="1" applyAlignment="1">
      <alignment horizontal="center" vertical="center"/>
    </xf>
    <xf numFmtId="0" fontId="25" fillId="0" borderId="0" xfId="0" applyFont="1" applyAlignment="1">
      <alignment horizontal="center" vertical="center" wrapText="1"/>
    </xf>
    <xf numFmtId="0" fontId="0" fillId="0" borderId="0" xfId="0" applyAlignment="1">
      <alignment horizontal="center" vertical="center" wrapText="1"/>
    </xf>
    <xf numFmtId="0" fontId="25" fillId="0" borderId="0" xfId="0" applyFont="1" applyAlignment="1">
      <alignment horizontal="left" vertical="center" wrapText="1"/>
    </xf>
    <xf numFmtId="0" fontId="25" fillId="0" borderId="0" xfId="0" applyFont="1" applyAlignment="1">
      <alignment horizontal="left" vertical="center"/>
    </xf>
    <xf numFmtId="0" fontId="31" fillId="0" borderId="0" xfId="0" applyFont="1" applyBorder="1" applyAlignment="1">
      <alignment horizontal="center" vertical="top" wrapText="1"/>
    </xf>
    <xf numFmtId="0" fontId="17" fillId="0" borderId="0" xfId="0" applyFont="1" applyBorder="1" applyAlignment="1">
      <alignment horizontal="center" vertical="top" wrapText="1"/>
    </xf>
    <xf numFmtId="0" fontId="7" fillId="0" borderId="0" xfId="0" applyFont="1" applyAlignment="1">
      <alignment horizontal="left" vertical="center" wrapText="1"/>
    </xf>
    <xf numFmtId="0" fontId="15" fillId="0" borderId="0" xfId="0" applyFont="1" applyAlignment="1">
      <alignment horizontal="left" vertical="center" wrapText="1"/>
    </xf>
    <xf numFmtId="0" fontId="6" fillId="5" borderId="14" xfId="0" applyFont="1" applyFill="1" applyBorder="1" applyAlignment="1">
      <alignment horizontal="center" wrapText="1"/>
    </xf>
    <xf numFmtId="0" fontId="6" fillId="5" borderId="15" xfId="0" applyFont="1" applyFill="1" applyBorder="1" applyAlignment="1">
      <alignment horizontal="center" wrapText="1"/>
    </xf>
    <xf numFmtId="0" fontId="6" fillId="5" borderId="16" xfId="0" applyFont="1" applyFill="1" applyBorder="1" applyAlignment="1">
      <alignment horizontal="center" wrapText="1"/>
    </xf>
    <xf numFmtId="0" fontId="6" fillId="5" borderId="17" xfId="0" applyFont="1" applyFill="1" applyBorder="1" applyAlignment="1">
      <alignment horizontal="center" wrapText="1"/>
    </xf>
    <xf numFmtId="0" fontId="4" fillId="0" borderId="1" xfId="0" applyFont="1" applyBorder="1" applyAlignment="1">
      <alignment horizontal="left" vertical="top" wrapText="1"/>
    </xf>
    <xf numFmtId="0" fontId="0" fillId="0" borderId="4" xfId="0" applyBorder="1" applyAlignment="1">
      <alignment horizontal="left" vertical="center" wrapText="1"/>
    </xf>
    <xf numFmtId="0" fontId="0" fillId="0" borderId="13" xfId="0" applyBorder="1" applyAlignment="1">
      <alignment horizontal="left" vertical="center" wrapText="1"/>
    </xf>
    <xf numFmtId="0" fontId="0" fillId="0" borderId="18" xfId="0" applyBorder="1" applyAlignment="1">
      <alignment horizontal="left" vertical="center" wrapText="1"/>
    </xf>
    <xf numFmtId="0" fontId="4" fillId="0" borderId="13" xfId="0" applyFont="1" applyBorder="1" applyAlignment="1">
      <alignment horizontal="center" vertical="top" wrapText="1"/>
    </xf>
    <xf numFmtId="0" fontId="4" fillId="0" borderId="18" xfId="0" applyFont="1" applyBorder="1" applyAlignment="1">
      <alignment horizontal="center" vertical="top" wrapText="1"/>
    </xf>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4" borderId="1" xfId="0" applyFont="1" applyFill="1" applyBorder="1" applyAlignment="1">
      <alignment horizontal="center" vertical="top" wrapText="1"/>
    </xf>
    <xf numFmtId="0" fontId="4" fillId="0" borderId="4" xfId="0" applyFont="1" applyBorder="1" applyAlignment="1">
      <alignment horizontal="left" vertical="center" wrapText="1"/>
    </xf>
    <xf numFmtId="0" fontId="25" fillId="0" borderId="4" xfId="0" applyFont="1" applyBorder="1" applyAlignment="1">
      <alignment horizontal="left" vertical="center" wrapText="1"/>
    </xf>
    <xf numFmtId="0" fontId="25" fillId="0" borderId="13" xfId="0" applyFont="1" applyBorder="1" applyAlignment="1">
      <alignment horizontal="left" vertical="center" wrapText="1"/>
    </xf>
    <xf numFmtId="0" fontId="25" fillId="0" borderId="18" xfId="0" applyFont="1" applyBorder="1" applyAlignment="1">
      <alignment horizontal="left" vertical="center" wrapText="1"/>
    </xf>
    <xf numFmtId="0" fontId="0" fillId="0" borderId="1" xfId="0" applyBorder="1" applyAlignment="1">
      <alignment horizontal="left" vertical="top"/>
    </xf>
    <xf numFmtId="0" fontId="4" fillId="0" borderId="1" xfId="0" applyFont="1" applyBorder="1" applyAlignment="1">
      <alignment horizontal="left" vertical="top"/>
    </xf>
    <xf numFmtId="0" fontId="4" fillId="0" borderId="4" xfId="0" applyFont="1" applyBorder="1" applyAlignment="1">
      <alignment horizontal="left" vertical="top" wrapText="1"/>
    </xf>
    <xf numFmtId="0" fontId="4" fillId="0" borderId="13" xfId="0" applyFont="1" applyBorder="1" applyAlignment="1">
      <alignment horizontal="left" vertical="top"/>
    </xf>
    <xf numFmtId="0" fontId="4" fillId="0" borderId="18" xfId="0" applyFont="1" applyBorder="1" applyAlignment="1">
      <alignment horizontal="left" vertical="top"/>
    </xf>
    <xf numFmtId="0" fontId="4" fillId="4" borderId="1" xfId="0" applyFont="1" applyFill="1" applyBorder="1" applyAlignment="1">
      <alignment horizontal="center" vertical="top"/>
    </xf>
    <xf numFmtId="0" fontId="0" fillId="0" borderId="1" xfId="0" applyFill="1" applyBorder="1" applyAlignment="1">
      <alignment horizontal="left" vertical="top" wrapText="1"/>
    </xf>
    <xf numFmtId="0" fontId="4" fillId="4" borderId="1" xfId="0" applyFont="1" applyFill="1" applyBorder="1" applyAlignment="1">
      <alignment horizontal="center"/>
    </xf>
    <xf numFmtId="0" fontId="4" fillId="0" borderId="0" xfId="0" applyFont="1" applyAlignment="1">
      <alignment horizontal="left" vertical="center" wrapText="1"/>
    </xf>
    <xf numFmtId="0" fontId="35" fillId="0" borderId="0" xfId="0" applyFont="1" applyAlignment="1">
      <alignment horizontal="left" vertical="center" wrapText="1"/>
    </xf>
    <xf numFmtId="0" fontId="4" fillId="0" borderId="0" xfId="0" applyFont="1" applyBorder="1" applyAlignment="1">
      <alignment horizontal="left" vertical="center" wrapText="1"/>
    </xf>
    <xf numFmtId="0" fontId="35" fillId="0" borderId="0" xfId="0" applyFont="1" applyBorder="1" applyAlignment="1">
      <alignment horizontal="left" vertical="center" wrapText="1"/>
    </xf>
    <xf numFmtId="0" fontId="4" fillId="0" borderId="0" xfId="0" applyFont="1" applyAlignment="1">
      <alignment horizontal="left" vertical="top" wrapText="1"/>
    </xf>
    <xf numFmtId="0" fontId="35" fillId="0" borderId="0" xfId="0" applyFont="1" applyAlignment="1">
      <alignment horizontal="left" vertical="top" wrapText="1"/>
    </xf>
    <xf numFmtId="165" fontId="37" fillId="0" borderId="0" xfId="0" applyNumberFormat="1" applyFont="1" applyFill="1" applyBorder="1" applyAlignment="1">
      <alignment horizontal="left" vertical="center" wrapText="1"/>
    </xf>
    <xf numFmtId="165" fontId="37" fillId="0" borderId="0" xfId="0" applyNumberFormat="1" applyFont="1" applyFill="1"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xf>
    <xf numFmtId="3" fontId="4" fillId="0" borderId="1" xfId="0" applyNumberFormat="1" applyFont="1" applyFill="1" applyBorder="1" applyAlignment="1">
      <alignment horizontal="center" vertical="center"/>
    </xf>
    <xf numFmtId="3" fontId="4" fillId="0" borderId="4"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3" fontId="4" fillId="0" borderId="18" xfId="0" applyNumberFormat="1" applyFont="1" applyFill="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wrapText="1"/>
    </xf>
    <xf numFmtId="0" fontId="0" fillId="0" borderId="0" xfId="0" applyAlignment="1">
      <alignment horizontal="left" wrapText="1"/>
    </xf>
    <xf numFmtId="3" fontId="25" fillId="0" borderId="1" xfId="0" applyNumberFormat="1" applyFont="1" applyBorder="1" applyAlignment="1">
      <alignment horizontal="center" vertical="center"/>
    </xf>
    <xf numFmtId="3" fontId="25" fillId="0" borderId="1" xfId="0" applyNumberFormat="1" applyFont="1" applyBorder="1" applyAlignment="1">
      <alignment horizontal="center" vertical="center" wrapText="1"/>
    </xf>
    <xf numFmtId="0" fontId="0" fillId="0" borderId="0" xfId="0" applyFill="1" applyBorder="1" applyAlignment="1">
      <alignment horizontal="left"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35" fillId="0" borderId="0" xfId="0" applyFont="1" applyFill="1" applyBorder="1" applyAlignment="1">
      <alignment horizontal="left" vertical="center" wrapText="1"/>
    </xf>
    <xf numFmtId="3" fontId="35" fillId="0" borderId="4" xfId="0" applyNumberFormat="1" applyFont="1" applyFill="1" applyBorder="1" applyAlignment="1">
      <alignment horizontal="center" vertical="center" wrapText="1"/>
    </xf>
    <xf numFmtId="3" fontId="35" fillId="0" borderId="13" xfId="0" applyNumberFormat="1" applyFont="1" applyFill="1" applyBorder="1" applyAlignment="1">
      <alignment horizontal="center" vertical="center" wrapText="1"/>
    </xf>
    <xf numFmtId="3" fontId="35" fillId="0" borderId="18" xfId="0" applyNumberFormat="1" applyFont="1" applyFill="1" applyBorder="1" applyAlignment="1">
      <alignment horizontal="center" vertical="center" wrapText="1"/>
    </xf>
    <xf numFmtId="0" fontId="48" fillId="0" borderId="0" xfId="0" applyFont="1" applyAlignment="1">
      <alignment horizontal="left" vertical="center" wrapText="1"/>
    </xf>
    <xf numFmtId="0" fontId="35" fillId="0" borderId="0" xfId="0" applyFont="1" applyAlignment="1">
      <alignment vertical="top" wrapText="1"/>
    </xf>
    <xf numFmtId="0" fontId="42" fillId="0" borderId="0" xfId="0" applyFont="1" applyAlignment="1">
      <alignment wrapText="1"/>
    </xf>
    <xf numFmtId="0" fontId="7" fillId="0" borderId="0" xfId="0" applyFont="1" applyFill="1" applyBorder="1" applyAlignment="1">
      <alignment horizontal="left"/>
    </xf>
    <xf numFmtId="0" fontId="42" fillId="0" borderId="0" xfId="0" applyFont="1" applyFill="1" applyBorder="1" applyAlignment="1">
      <alignment horizontal="left"/>
    </xf>
    <xf numFmtId="0" fontId="4" fillId="0" borderId="0" xfId="0" applyFont="1" applyBorder="1" applyAlignment="1">
      <alignment horizontal="left" vertical="top" wrapText="1"/>
    </xf>
    <xf numFmtId="0" fontId="7" fillId="0" borderId="0" xfId="0" applyFont="1" applyAlignment="1">
      <alignment horizontal="center"/>
    </xf>
    <xf numFmtId="0" fontId="42" fillId="0" borderId="0" xfId="0" applyFont="1" applyAlignment="1">
      <alignment horizontal="center"/>
    </xf>
    <xf numFmtId="0" fontId="0" fillId="0" borderId="0" xfId="0" applyBorder="1" applyAlignment="1">
      <alignment horizontal="left" vertical="top" wrapText="1"/>
    </xf>
    <xf numFmtId="0" fontId="0" fillId="0" borderId="0" xfId="0" applyAlignment="1">
      <alignment horizontal="left" vertical="top" wrapText="1"/>
    </xf>
    <xf numFmtId="0" fontId="84" fillId="0" borderId="1" xfId="0" applyFont="1" applyBorder="1" applyAlignment="1">
      <alignment horizontal="center" vertical="center" wrapText="1"/>
    </xf>
    <xf numFmtId="0" fontId="84" fillId="0" borderId="4" xfId="0" applyFont="1" applyBorder="1" applyAlignment="1">
      <alignment horizontal="center" vertical="center" wrapText="1"/>
    </xf>
    <xf numFmtId="0" fontId="88" fillId="6" borderId="32" xfId="0" applyFont="1" applyFill="1" applyBorder="1" applyAlignment="1">
      <alignment horizontal="center" wrapText="1"/>
    </xf>
    <xf numFmtId="0" fontId="88" fillId="6" borderId="34" xfId="0" applyFont="1" applyFill="1" applyBorder="1" applyAlignment="1">
      <alignment horizontal="center" wrapText="1"/>
    </xf>
    <xf numFmtId="0" fontId="88" fillId="6" borderId="33" xfId="0" applyFont="1" applyFill="1" applyBorder="1" applyAlignment="1">
      <alignment horizontal="center" wrapText="1"/>
    </xf>
    <xf numFmtId="0" fontId="88" fillId="6" borderId="32" xfId="0" applyFont="1" applyFill="1" applyBorder="1" applyAlignment="1">
      <alignment horizontal="center"/>
    </xf>
    <xf numFmtId="0" fontId="88" fillId="6" borderId="34" xfId="0" applyFont="1" applyFill="1" applyBorder="1" applyAlignment="1">
      <alignment horizontal="center"/>
    </xf>
    <xf numFmtId="0" fontId="88" fillId="6" borderId="33" xfId="0" applyFont="1" applyFill="1" applyBorder="1" applyAlignment="1">
      <alignment horizontal="center"/>
    </xf>
    <xf numFmtId="0" fontId="88" fillId="0" borderId="1" xfId="0" applyFont="1" applyBorder="1" applyAlignment="1">
      <alignment horizontal="center" vertical="center"/>
    </xf>
    <xf numFmtId="0" fontId="88" fillId="0" borderId="4" xfId="0" applyFont="1" applyBorder="1" applyAlignment="1">
      <alignment horizontal="center" vertical="center"/>
    </xf>
    <xf numFmtId="0" fontId="84" fillId="0" borderId="1" xfId="0" applyFont="1" applyBorder="1" applyAlignment="1">
      <alignment horizontal="center" vertical="center"/>
    </xf>
    <xf numFmtId="0" fontId="84" fillId="0" borderId="4" xfId="0" applyFont="1" applyBorder="1" applyAlignment="1">
      <alignment horizontal="center" vertical="center"/>
    </xf>
    <xf numFmtId="0" fontId="84" fillId="0" borderId="1" xfId="0" applyFont="1" applyBorder="1" applyAlignment="1">
      <alignment horizontal="left" vertical="center" wrapText="1"/>
    </xf>
    <xf numFmtId="0" fontId="88" fillId="0" borderId="1" xfId="0" applyFont="1" applyBorder="1" applyAlignment="1">
      <alignment horizontal="center"/>
    </xf>
    <xf numFmtId="3" fontId="25" fillId="0" borderId="21" xfId="0" applyNumberFormat="1" applyFont="1" applyBorder="1" applyAlignment="1">
      <alignment horizontal="center"/>
    </xf>
    <xf numFmtId="3" fontId="37" fillId="0" borderId="2" xfId="0" applyNumberFormat="1" applyFont="1" applyBorder="1" applyAlignment="1">
      <alignment horizontal="center"/>
    </xf>
    <xf numFmtId="3" fontId="37" fillId="0" borderId="22" xfId="0" applyNumberFormat="1" applyFont="1" applyBorder="1" applyAlignment="1">
      <alignment horizontal="center"/>
    </xf>
    <xf numFmtId="3" fontId="37" fillId="0" borderId="1" xfId="0" applyNumberFormat="1" applyFont="1" applyBorder="1" applyAlignment="1">
      <alignment horizontal="center"/>
    </xf>
    <xf numFmtId="3" fontId="37" fillId="0" borderId="21" xfId="0" applyNumberFormat="1" applyFont="1" applyBorder="1" applyAlignment="1">
      <alignment horizontal="center"/>
    </xf>
    <xf numFmtId="0" fontId="0" fillId="0" borderId="0" xfId="0" applyAlignment="1">
      <alignment horizontal="left" vertical="center" wrapText="1"/>
    </xf>
    <xf numFmtId="0" fontId="52" fillId="0" borderId="0" xfId="0" applyFont="1" applyAlignment="1">
      <alignment horizontal="left" vertical="top" wrapText="1"/>
    </xf>
  </cellXfs>
  <cellStyles count="276">
    <cellStyle name="20% - Accent1" xfId="23" builtinId="30" customBuiltin="1"/>
    <cellStyle name="20% - Accent1 2" xfId="63"/>
    <cellStyle name="20% - Accent1 3" xfId="130"/>
    <cellStyle name="20% - Accent1 3 2" xfId="206"/>
    <cellStyle name="20% - Accent1 4" xfId="101"/>
    <cellStyle name="20% - Accent1 4 2" xfId="188"/>
    <cellStyle name="20% - Accent1 5" xfId="145"/>
    <cellStyle name="20% - Accent1 5 2" xfId="220"/>
    <cellStyle name="20% - Accent1 6" xfId="160"/>
    <cellStyle name="20% - Accent1 6 2" xfId="235"/>
    <cellStyle name="20% - Accent1 7" xfId="175"/>
    <cellStyle name="20% - Accent1 7 2" xfId="250"/>
    <cellStyle name="20% - Accent1 8" xfId="264"/>
    <cellStyle name="20% - Accent2" xfId="27" builtinId="34" customBuiltin="1"/>
    <cellStyle name="20% - Accent2 2" xfId="67"/>
    <cellStyle name="20% - Accent2 3" xfId="132"/>
    <cellStyle name="20% - Accent2 3 2" xfId="208"/>
    <cellStyle name="20% - Accent2 4" xfId="105"/>
    <cellStyle name="20% - Accent2 4 2" xfId="190"/>
    <cellStyle name="20% - Accent2 5" xfId="147"/>
    <cellStyle name="20% - Accent2 5 2" xfId="222"/>
    <cellStyle name="20% - Accent2 6" xfId="162"/>
    <cellStyle name="20% - Accent2 6 2" xfId="237"/>
    <cellStyle name="20% - Accent2 7" xfId="177"/>
    <cellStyle name="20% - Accent2 7 2" xfId="252"/>
    <cellStyle name="20% - Accent2 8" xfId="266"/>
    <cellStyle name="20% - Accent3" xfId="31" builtinId="38" customBuiltin="1"/>
    <cellStyle name="20% - Accent3 2" xfId="71"/>
    <cellStyle name="20% - Accent3 3" xfId="134"/>
    <cellStyle name="20% - Accent3 3 2" xfId="210"/>
    <cellStyle name="20% - Accent3 4" xfId="109"/>
    <cellStyle name="20% - Accent3 4 2" xfId="192"/>
    <cellStyle name="20% - Accent3 5" xfId="149"/>
    <cellStyle name="20% - Accent3 5 2" xfId="224"/>
    <cellStyle name="20% - Accent3 6" xfId="164"/>
    <cellStyle name="20% - Accent3 6 2" xfId="239"/>
    <cellStyle name="20% - Accent3 7" xfId="179"/>
    <cellStyle name="20% - Accent3 7 2" xfId="254"/>
    <cellStyle name="20% - Accent3 8" xfId="268"/>
    <cellStyle name="20% - Accent4" xfId="35" builtinId="42" customBuiltin="1"/>
    <cellStyle name="20% - Accent4 2" xfId="75"/>
    <cellStyle name="20% - Accent4 3" xfId="136"/>
    <cellStyle name="20% - Accent4 3 2" xfId="212"/>
    <cellStyle name="20% - Accent4 4" xfId="113"/>
    <cellStyle name="20% - Accent4 4 2" xfId="194"/>
    <cellStyle name="20% - Accent4 5" xfId="151"/>
    <cellStyle name="20% - Accent4 5 2" xfId="226"/>
    <cellStyle name="20% - Accent4 6" xfId="166"/>
    <cellStyle name="20% - Accent4 6 2" xfId="241"/>
    <cellStyle name="20% - Accent4 7" xfId="181"/>
    <cellStyle name="20% - Accent4 7 2" xfId="256"/>
    <cellStyle name="20% - Accent4 8" xfId="270"/>
    <cellStyle name="20% - Accent5" xfId="39" builtinId="46" customBuiltin="1"/>
    <cellStyle name="20% - Accent5 2" xfId="79"/>
    <cellStyle name="20% - Accent5 3" xfId="138"/>
    <cellStyle name="20% - Accent5 3 2" xfId="214"/>
    <cellStyle name="20% - Accent5 4" xfId="117"/>
    <cellStyle name="20% - Accent5 4 2" xfId="196"/>
    <cellStyle name="20% - Accent5 5" xfId="153"/>
    <cellStyle name="20% - Accent5 5 2" xfId="228"/>
    <cellStyle name="20% - Accent5 6" xfId="168"/>
    <cellStyle name="20% - Accent5 6 2" xfId="243"/>
    <cellStyle name="20% - Accent5 7" xfId="183"/>
    <cellStyle name="20% - Accent5 7 2" xfId="258"/>
    <cellStyle name="20% - Accent5 8" xfId="272"/>
    <cellStyle name="20% - Accent6" xfId="43" builtinId="50" customBuiltin="1"/>
    <cellStyle name="20% - Accent6 2" xfId="83"/>
    <cellStyle name="20% - Accent6 3" xfId="140"/>
    <cellStyle name="20% - Accent6 3 2" xfId="216"/>
    <cellStyle name="20% - Accent6 4" xfId="121"/>
    <cellStyle name="20% - Accent6 4 2" xfId="198"/>
    <cellStyle name="20% - Accent6 5" xfId="155"/>
    <cellStyle name="20% - Accent6 5 2" xfId="230"/>
    <cellStyle name="20% - Accent6 6" xfId="170"/>
    <cellStyle name="20% - Accent6 6 2" xfId="245"/>
    <cellStyle name="20% - Accent6 7" xfId="185"/>
    <cellStyle name="20% - Accent6 7 2" xfId="260"/>
    <cellStyle name="20% - Accent6 8" xfId="274"/>
    <cellStyle name="40% - Accent1" xfId="24" builtinId="31" customBuiltin="1"/>
    <cellStyle name="40% - Accent1 2" xfId="64"/>
    <cellStyle name="40% - Accent1 3" xfId="131"/>
    <cellStyle name="40% - Accent1 3 2" xfId="207"/>
    <cellStyle name="40% - Accent1 4" xfId="102"/>
    <cellStyle name="40% - Accent1 4 2" xfId="189"/>
    <cellStyle name="40% - Accent1 5" xfId="146"/>
    <cellStyle name="40% - Accent1 5 2" xfId="221"/>
    <cellStyle name="40% - Accent1 6" xfId="161"/>
    <cellStyle name="40% - Accent1 6 2" xfId="236"/>
    <cellStyle name="40% - Accent1 7" xfId="176"/>
    <cellStyle name="40% - Accent1 7 2" xfId="251"/>
    <cellStyle name="40% - Accent1 8" xfId="265"/>
    <cellStyle name="40% - Accent2" xfId="28" builtinId="35" customBuiltin="1"/>
    <cellStyle name="40% - Accent2 2" xfId="68"/>
    <cellStyle name="40% - Accent2 3" xfId="133"/>
    <cellStyle name="40% - Accent2 3 2" xfId="209"/>
    <cellStyle name="40% - Accent2 4" xfId="106"/>
    <cellStyle name="40% - Accent2 4 2" xfId="191"/>
    <cellStyle name="40% - Accent2 5" xfId="148"/>
    <cellStyle name="40% - Accent2 5 2" xfId="223"/>
    <cellStyle name="40% - Accent2 6" xfId="163"/>
    <cellStyle name="40% - Accent2 6 2" xfId="238"/>
    <cellStyle name="40% - Accent2 7" xfId="178"/>
    <cellStyle name="40% - Accent2 7 2" xfId="253"/>
    <cellStyle name="40% - Accent2 8" xfId="267"/>
    <cellStyle name="40% - Accent3" xfId="32" builtinId="39" customBuiltin="1"/>
    <cellStyle name="40% - Accent3 2" xfId="72"/>
    <cellStyle name="40% - Accent3 3" xfId="135"/>
    <cellStyle name="40% - Accent3 3 2" xfId="211"/>
    <cellStyle name="40% - Accent3 4" xfId="110"/>
    <cellStyle name="40% - Accent3 4 2" xfId="193"/>
    <cellStyle name="40% - Accent3 5" xfId="150"/>
    <cellStyle name="40% - Accent3 5 2" xfId="225"/>
    <cellStyle name="40% - Accent3 6" xfId="165"/>
    <cellStyle name="40% - Accent3 6 2" xfId="240"/>
    <cellStyle name="40% - Accent3 7" xfId="180"/>
    <cellStyle name="40% - Accent3 7 2" xfId="255"/>
    <cellStyle name="40% - Accent3 8" xfId="269"/>
    <cellStyle name="40% - Accent4" xfId="36" builtinId="43" customBuiltin="1"/>
    <cellStyle name="40% - Accent4 2" xfId="76"/>
    <cellStyle name="40% - Accent4 3" xfId="137"/>
    <cellStyle name="40% - Accent4 3 2" xfId="213"/>
    <cellStyle name="40% - Accent4 4" xfId="114"/>
    <cellStyle name="40% - Accent4 4 2" xfId="195"/>
    <cellStyle name="40% - Accent4 5" xfId="152"/>
    <cellStyle name="40% - Accent4 5 2" xfId="227"/>
    <cellStyle name="40% - Accent4 6" xfId="167"/>
    <cellStyle name="40% - Accent4 6 2" xfId="242"/>
    <cellStyle name="40% - Accent4 7" xfId="182"/>
    <cellStyle name="40% - Accent4 7 2" xfId="257"/>
    <cellStyle name="40% - Accent4 8" xfId="271"/>
    <cellStyle name="40% - Accent5" xfId="40" builtinId="47" customBuiltin="1"/>
    <cellStyle name="40% - Accent5 2" xfId="80"/>
    <cellStyle name="40% - Accent5 3" xfId="139"/>
    <cellStyle name="40% - Accent5 3 2" xfId="215"/>
    <cellStyle name="40% - Accent5 4" xfId="118"/>
    <cellStyle name="40% - Accent5 4 2" xfId="197"/>
    <cellStyle name="40% - Accent5 5" xfId="154"/>
    <cellStyle name="40% - Accent5 5 2" xfId="229"/>
    <cellStyle name="40% - Accent5 6" xfId="169"/>
    <cellStyle name="40% - Accent5 6 2" xfId="244"/>
    <cellStyle name="40% - Accent5 7" xfId="184"/>
    <cellStyle name="40% - Accent5 7 2" xfId="259"/>
    <cellStyle name="40% - Accent5 8" xfId="273"/>
    <cellStyle name="40% - Accent6" xfId="44" builtinId="51" customBuiltin="1"/>
    <cellStyle name="40% - Accent6 2" xfId="84"/>
    <cellStyle name="40% - Accent6 3" xfId="141"/>
    <cellStyle name="40% - Accent6 3 2" xfId="217"/>
    <cellStyle name="40% - Accent6 4" xfId="122"/>
    <cellStyle name="40% - Accent6 4 2" xfId="199"/>
    <cellStyle name="40% - Accent6 5" xfId="156"/>
    <cellStyle name="40% - Accent6 5 2" xfId="231"/>
    <cellStyle name="40% - Accent6 6" xfId="171"/>
    <cellStyle name="40% - Accent6 6 2" xfId="246"/>
    <cellStyle name="40% - Accent6 7" xfId="186"/>
    <cellStyle name="40% - Accent6 7 2" xfId="261"/>
    <cellStyle name="40% - Accent6 8" xfId="275"/>
    <cellStyle name="60% - Accent1" xfId="25" builtinId="32" customBuiltin="1"/>
    <cellStyle name="60% - Accent1 2" xfId="65"/>
    <cellStyle name="60% - Accent1 3" xfId="103"/>
    <cellStyle name="60% - Accent2" xfId="29" builtinId="36" customBuiltin="1"/>
    <cellStyle name="60% - Accent2 2" xfId="69"/>
    <cellStyle name="60% - Accent2 3" xfId="107"/>
    <cellStyle name="60% - Accent3" xfId="33" builtinId="40" customBuiltin="1"/>
    <cellStyle name="60% - Accent3 2" xfId="73"/>
    <cellStyle name="60% - Accent3 3" xfId="111"/>
    <cellStyle name="60% - Accent4" xfId="37" builtinId="44" customBuiltin="1"/>
    <cellStyle name="60% - Accent4 2" xfId="77"/>
    <cellStyle name="60% - Accent4 3" xfId="115"/>
    <cellStyle name="60% - Accent5" xfId="41" builtinId="48" customBuiltin="1"/>
    <cellStyle name="60% - Accent5 2" xfId="81"/>
    <cellStyle name="60% - Accent5 3" xfId="119"/>
    <cellStyle name="60% - Accent6" xfId="45" builtinId="52" customBuiltin="1"/>
    <cellStyle name="60% - Accent6 2" xfId="85"/>
    <cellStyle name="60% - Accent6 3" xfId="123"/>
    <cellStyle name="Accent1" xfId="22" builtinId="29" customBuiltin="1"/>
    <cellStyle name="Accent1 2" xfId="62"/>
    <cellStyle name="Accent1 3" xfId="100"/>
    <cellStyle name="Accent2" xfId="26" builtinId="33" customBuiltin="1"/>
    <cellStyle name="Accent2 2" xfId="66"/>
    <cellStyle name="Accent2 3" xfId="104"/>
    <cellStyle name="Accent3" xfId="30" builtinId="37" customBuiltin="1"/>
    <cellStyle name="Accent3 2" xfId="70"/>
    <cellStyle name="Accent3 3" xfId="108"/>
    <cellStyle name="Accent4" xfId="34" builtinId="41" customBuiltin="1"/>
    <cellStyle name="Accent4 2" xfId="74"/>
    <cellStyle name="Accent4 3" xfId="112"/>
    <cellStyle name="Accent5" xfId="38" builtinId="45" customBuiltin="1"/>
    <cellStyle name="Accent5 2" xfId="78"/>
    <cellStyle name="Accent5 3" xfId="116"/>
    <cellStyle name="Accent6" xfId="42" builtinId="49" customBuiltin="1"/>
    <cellStyle name="Accent6 2" xfId="82"/>
    <cellStyle name="Accent6 3" xfId="120"/>
    <cellStyle name="Bad" xfId="12" builtinId="27" customBuiltin="1"/>
    <cellStyle name="Bad 2" xfId="51"/>
    <cellStyle name="Bad 3" xfId="90"/>
    <cellStyle name="Calculation" xfId="16" builtinId="22" customBuiltin="1"/>
    <cellStyle name="Calculation 2" xfId="55"/>
    <cellStyle name="Calculation 3" xfId="94"/>
    <cellStyle name="Check Cell" xfId="18" builtinId="23" customBuiltin="1"/>
    <cellStyle name="Check Cell 2" xfId="57"/>
    <cellStyle name="Check Cell 3" xfId="96"/>
    <cellStyle name="Comma 2" xfId="4"/>
    <cellStyle name="Comma 3" xfId="47"/>
    <cellStyle name="Comma 3 2" xfId="125"/>
    <cellStyle name="Comma 3 3" xfId="201"/>
    <cellStyle name="Comma 4" xfId="128"/>
    <cellStyle name="Comma 4 2" xfId="204"/>
    <cellStyle name="Comma 5" xfId="88"/>
    <cellStyle name="Comma 6" xfId="158"/>
    <cellStyle name="Comma 6 2" xfId="233"/>
    <cellStyle name="Comma 7" xfId="173"/>
    <cellStyle name="Comma 7 2" xfId="248"/>
    <cellStyle name="Comma 8" xfId="142"/>
    <cellStyle name="Comma 9" xfId="187"/>
    <cellStyle name="Explanatory Text" xfId="20" builtinId="53" customBuiltin="1"/>
    <cellStyle name="Explanatory Text 2" xfId="60"/>
    <cellStyle name="Explanatory Text 3" xfId="98"/>
    <cellStyle name="Good" xfId="11" builtinId="26" customBuiltin="1"/>
    <cellStyle name="Good 2" xfId="50"/>
    <cellStyle name="Good 3" xfId="89"/>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Input 2" xfId="53"/>
    <cellStyle name="Input 3" xfId="92"/>
    <cellStyle name="Linked Cell" xfId="17" builtinId="24" customBuiltin="1"/>
    <cellStyle name="Linked Cell 2" xfId="56"/>
    <cellStyle name="Linked Cell 3" xfId="95"/>
    <cellStyle name="Neutral" xfId="13" builtinId="28" customBuiltin="1"/>
    <cellStyle name="Neutral 2" xfId="52"/>
    <cellStyle name="Neutral 3" xfId="91"/>
    <cellStyle name="Normal" xfId="0" builtinId="0"/>
    <cellStyle name="Normal 10" xfId="172"/>
    <cellStyle name="Normal 10 2" xfId="247"/>
    <cellStyle name="Normal 11" xfId="262"/>
    <cellStyle name="Normal 2" xfId="3"/>
    <cellStyle name="Normal 2 2" xfId="49"/>
    <cellStyle name="Normal 3" xfId="46"/>
    <cellStyle name="Normal 3 2" xfId="124"/>
    <cellStyle name="Normal 3 3" xfId="200"/>
    <cellStyle name="Normal 4" xfId="5"/>
    <cellStyle name="Normal 5" xfId="2"/>
    <cellStyle name="Normal 6" xfId="127"/>
    <cellStyle name="Normal 6 2" xfId="203"/>
    <cellStyle name="Normal 7" xfId="86"/>
    <cellStyle name="Normal 8" xfId="143"/>
    <cellStyle name="Normal 8 2" xfId="218"/>
    <cellStyle name="Normal 9" xfId="157"/>
    <cellStyle name="Normal 9 2" xfId="232"/>
    <cellStyle name="Note 2" xfId="59"/>
    <cellStyle name="Note 3" xfId="48"/>
    <cellStyle name="Note 3 2" xfId="126"/>
    <cellStyle name="Note 3 3" xfId="202"/>
    <cellStyle name="Note 4" xfId="129"/>
    <cellStyle name="Note 4 2" xfId="205"/>
    <cellStyle name="Note 5" xfId="144"/>
    <cellStyle name="Note 5 2" xfId="219"/>
    <cellStyle name="Note 6" xfId="159"/>
    <cellStyle name="Note 6 2" xfId="234"/>
    <cellStyle name="Note 7" xfId="174"/>
    <cellStyle name="Note 7 2" xfId="249"/>
    <cellStyle name="Note 8" xfId="263"/>
    <cellStyle name="Output" xfId="15" builtinId="21" customBuiltin="1"/>
    <cellStyle name="Output 2" xfId="54"/>
    <cellStyle name="Output 3" xfId="93"/>
    <cellStyle name="Percent" xfId="1" builtinId="5"/>
    <cellStyle name="Percent 2" xfId="87"/>
    <cellStyle name="Title" xfId="6" builtinId="15" customBuiltin="1"/>
    <cellStyle name="Total" xfId="21" builtinId="25" customBuiltin="1"/>
    <cellStyle name="Total 2" xfId="61"/>
    <cellStyle name="Total 3" xfId="99"/>
    <cellStyle name="Warning Text" xfId="19" builtinId="11" customBuiltin="1"/>
    <cellStyle name="Warning Text 2" xfId="58"/>
    <cellStyle name="Warning Text 3" xfId="9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000000"/>
      <rgbColor rgb="00FFFFFF"/>
      <rgbColor rgb="006E7D6E"/>
      <rgbColor rgb="00F0FFF0"/>
      <rgbColor rgb="00C8E1C8"/>
      <rgbColor rgb="00E6FFE6"/>
      <rgbColor rgb="00CECECE"/>
      <rgbColor rgb="00000000"/>
      <rgbColor rgb="00000000"/>
      <rgbColor rgb="00000000"/>
      <rgbColor rgb="0000AAAA"/>
      <rgbColor rgb="00005555"/>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Volume Ingested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 (3,218 TBs)</a:t>
            </a:r>
          </a:p>
        </c:rich>
      </c:tx>
      <c:spPr>
        <a:noFill/>
        <a:ln w="25400">
          <a:noFill/>
        </a:ln>
      </c:spPr>
    </c:title>
    <c:plotArea>
      <c:layout>
        <c:manualLayout>
          <c:layoutTarget val="inner"/>
          <c:xMode val="edge"/>
          <c:yMode val="edge"/>
          <c:x val="0.3519557873000464"/>
          <c:y val="0.61879895561361709"/>
          <c:w val="0.26815679032383488"/>
          <c:h val="0.25065274151436034"/>
        </c:manualLayout>
      </c:layout>
      <c:pieChart>
        <c:varyColors val="1"/>
        <c:ser>
          <c:idx val="0"/>
          <c:order val="0"/>
          <c:tx>
            <c:strRef>
              <c:f>Ingest!$B$6</c:f>
              <c:strCache>
                <c:ptCount val="1"/>
                <c:pt idx="0">
                  <c:v>Volume (TBs)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Lbls>
            <c:dLbl>
              <c:idx val="0"/>
              <c:layout>
                <c:manualLayout>
                  <c:x val="0.13337531896173663"/>
                  <c:y val="-4.0445539680282255E-3"/>
                </c:manualLayout>
              </c:layout>
              <c:dLblPos val="bestFit"/>
              <c:showCatName val="1"/>
              <c:showPercent val="1"/>
            </c:dLbl>
            <c:dLbl>
              <c:idx val="1"/>
              <c:layout>
                <c:manualLayout>
                  <c:x val="0.17699158381481594"/>
                  <c:y val="-0.11048079763220144"/>
                </c:manualLayout>
              </c:layout>
              <c:dLblPos val="bestFit"/>
              <c:showCatName val="1"/>
              <c:showPercent val="1"/>
            </c:dLbl>
            <c:dLbl>
              <c:idx val="2"/>
              <c:layout>
                <c:manualLayout>
                  <c:x val="-0.11204444932027328"/>
                  <c:y val="7.3937594377925422E-2"/>
                </c:manualLayout>
              </c:layout>
              <c:dLblPos val="bestFit"/>
              <c:showCatName val="1"/>
              <c:showPercent val="1"/>
            </c:dLbl>
            <c:dLbl>
              <c:idx val="3"/>
              <c:layout>
                <c:manualLayout>
                  <c:x val="-0.18940151055245058"/>
                  <c:y val="-4.5001794481888804E-2"/>
                </c:manualLayout>
              </c:layout>
              <c:showCatName val="1"/>
              <c:showPercent val="1"/>
            </c:dLbl>
            <c:dLbl>
              <c:idx val="4"/>
              <c:layout>
                <c:manualLayout>
                  <c:x val="-0.18592675295242725"/>
                  <c:y val="-0.15704698507634027"/>
                </c:manualLayout>
              </c:layout>
              <c:showCatName val="1"/>
              <c:showPercent val="1"/>
            </c:dLbl>
            <c:dLbl>
              <c:idx val="5"/>
              <c:layout>
                <c:manualLayout>
                  <c:x val="-0.16464540154776403"/>
                  <c:y val="-0.28029595364625665"/>
                </c:manualLayout>
              </c:layout>
              <c:showCatName val="1"/>
              <c:showPercent val="1"/>
            </c:dLbl>
            <c:dLbl>
              <c:idx val="6"/>
              <c:layout>
                <c:manualLayout>
                  <c:x val="-3.6958661026876914E-2"/>
                  <c:y val="-0.18841918673446217"/>
                </c:manualLayout>
              </c:layout>
              <c:showCatName val="1"/>
              <c:showPercent val="1"/>
            </c:dLbl>
            <c:dLbl>
              <c:idx val="7"/>
              <c:layout>
                <c:manualLayout>
                  <c:x val="0.1081817532684127"/>
                  <c:y val="-0.14706493695316394"/>
                </c:manualLayout>
              </c:layout>
              <c:showCatName val="1"/>
              <c:showPercent val="1"/>
            </c:dLbl>
            <c:dLbl>
              <c:idx val="8"/>
              <c:layout>
                <c:manualLayout>
                  <c:x val="0.35315298481432172"/>
                  <c:y val="-0.34192061437979054"/>
                </c:manualLayout>
              </c:layout>
              <c:showCatName val="1"/>
              <c:showPercent val="1"/>
            </c:dLbl>
            <c:numFmt formatCode="0.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CatName val="1"/>
            <c:showPercent val="1"/>
            <c:showLeaderLines val="1"/>
          </c:dLbls>
          <c:cat>
            <c:strRef>
              <c:f>Ingest!$A$7:$A$16</c:f>
              <c:strCache>
                <c:ptCount val="10"/>
                <c:pt idx="0">
                  <c:v>ASDC</c:v>
                </c:pt>
                <c:pt idx="1">
                  <c:v>ASF</c:v>
                </c:pt>
                <c:pt idx="2">
                  <c:v>CDDIS</c:v>
                </c:pt>
                <c:pt idx="3">
                  <c:v>GESDISC</c:v>
                </c:pt>
                <c:pt idx="4">
                  <c:v>GHRC</c:v>
                </c:pt>
                <c:pt idx="5">
                  <c:v>LPDAAC</c:v>
                </c:pt>
                <c:pt idx="6">
                  <c:v>MODAPS</c:v>
                </c:pt>
                <c:pt idx="7">
                  <c:v>NSIDC</c:v>
                </c:pt>
                <c:pt idx="8">
                  <c:v>PODAAC</c:v>
                </c:pt>
                <c:pt idx="9">
                  <c:v>SEDAC</c:v>
                </c:pt>
              </c:strCache>
            </c:strRef>
          </c:cat>
          <c:val>
            <c:numRef>
              <c:f>Ingest!$B$7:$B$16</c:f>
              <c:numCache>
                <c:formatCode>#,##0.0</c:formatCode>
                <c:ptCount val="10"/>
                <c:pt idx="0">
                  <c:v>635.66195312499997</c:v>
                </c:pt>
                <c:pt idx="1">
                  <c:v>2185.0364140625002</c:v>
                </c:pt>
                <c:pt idx="2">
                  <c:v>0.83726953125000003</c:v>
                </c:pt>
                <c:pt idx="3">
                  <c:v>152.7702744140625</c:v>
                </c:pt>
                <c:pt idx="4">
                  <c:v>2.2086923828125</c:v>
                </c:pt>
                <c:pt idx="5">
                  <c:v>131.4939072265625</c:v>
                </c:pt>
                <c:pt idx="6">
                  <c:v>50.335555664062497</c:v>
                </c:pt>
                <c:pt idx="7">
                  <c:v>46.378058593749998</c:v>
                </c:pt>
                <c:pt idx="8">
                  <c:v>13.272607421875</c:v>
                </c:pt>
                <c:pt idx="9">
                  <c:v>5.4482421874999997E-3</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rgbClr val="00000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sz="2000"/>
              <a:t>Products Distributed By Domain </a:t>
            </a:r>
          </a:p>
        </c:rich>
      </c:tx>
      <c:spPr>
        <a:noFill/>
        <a:ln w="25400">
          <a:noFill/>
        </a:ln>
      </c:spPr>
    </c:title>
    <c:plotArea>
      <c:layout/>
      <c:barChart>
        <c:barDir val="col"/>
        <c:grouping val="stacked"/>
        <c:ser>
          <c:idx val="0"/>
          <c:order val="0"/>
          <c:tx>
            <c:strRef>
              <c:f>Distribution!$A$132</c:f>
              <c:strCache>
                <c:ptCount val="1"/>
                <c:pt idx="0">
                  <c:v>Foreign</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Distribution!$B$131:$M$131</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Distribution!$B$132:$M$132</c:f>
              <c:numCache>
                <c:formatCode>#,##0.00</c:formatCode>
                <c:ptCount val="12"/>
                <c:pt idx="0">
                  <c:v>4.2156180000000001</c:v>
                </c:pt>
                <c:pt idx="1">
                  <c:v>0.22196399999999999</c:v>
                </c:pt>
                <c:pt idx="2">
                  <c:v>84.810631999999998</c:v>
                </c:pt>
                <c:pt idx="3">
                  <c:v>100.13288799999999</c:v>
                </c:pt>
                <c:pt idx="4">
                  <c:v>0.35394900000000001</c:v>
                </c:pt>
                <c:pt idx="5">
                  <c:v>54.221480999999997</c:v>
                </c:pt>
                <c:pt idx="6">
                  <c:v>51.857387000000003</c:v>
                </c:pt>
                <c:pt idx="7">
                  <c:v>25.509422000000001</c:v>
                </c:pt>
                <c:pt idx="8">
                  <c:v>10.464499999999999</c:v>
                </c:pt>
                <c:pt idx="9">
                  <c:v>4.3257300000000001</c:v>
                </c:pt>
                <c:pt idx="10">
                  <c:v>22.544346999999998</c:v>
                </c:pt>
                <c:pt idx="11">
                  <c:v>1.7147889999999999</c:v>
                </c:pt>
              </c:numCache>
            </c:numRef>
          </c:val>
        </c:ser>
        <c:ser>
          <c:idx val="1"/>
          <c:order val="1"/>
          <c:tx>
            <c:strRef>
              <c:f>Distribution!$A$133</c:f>
              <c:strCache>
                <c:ptCount val="1"/>
                <c:pt idx="0">
                  <c:v>US COM</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Distribution!$B$131:$M$131</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Distribution!$B$133:$M$133</c:f>
              <c:numCache>
                <c:formatCode>#,##0.00</c:formatCode>
                <c:ptCount val="12"/>
                <c:pt idx="0">
                  <c:v>1.6125240000000001</c:v>
                </c:pt>
                <c:pt idx="1">
                  <c:v>7.2899000000000005E-2</c:v>
                </c:pt>
                <c:pt idx="2">
                  <c:v>10.638916999999999</c:v>
                </c:pt>
                <c:pt idx="3">
                  <c:v>9.4274050000000003</c:v>
                </c:pt>
                <c:pt idx="4">
                  <c:v>0.46799400000000002</c:v>
                </c:pt>
                <c:pt idx="5">
                  <c:v>28.535087999999998</c:v>
                </c:pt>
                <c:pt idx="6">
                  <c:v>4.5179729999999996</c:v>
                </c:pt>
                <c:pt idx="7">
                  <c:v>3.4928430000000001</c:v>
                </c:pt>
                <c:pt idx="8">
                  <c:v>0.36776599999999998</c:v>
                </c:pt>
                <c:pt idx="9">
                  <c:v>0.207259</c:v>
                </c:pt>
                <c:pt idx="10">
                  <c:v>12.125988</c:v>
                </c:pt>
                <c:pt idx="11">
                  <c:v>1.2360199999999999</c:v>
                </c:pt>
              </c:numCache>
            </c:numRef>
          </c:val>
        </c:ser>
        <c:ser>
          <c:idx val="2"/>
          <c:order val="2"/>
          <c:tx>
            <c:strRef>
              <c:f>Distribution!$A$134</c:f>
              <c:strCache>
                <c:ptCount val="1"/>
                <c:pt idx="0">
                  <c:v>US EDU         </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Distribution!$B$131:$M$131</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Distribution!$B$134:$M$134</c:f>
              <c:numCache>
                <c:formatCode>#,##0.00</c:formatCode>
                <c:ptCount val="12"/>
                <c:pt idx="0">
                  <c:v>2.4436749999999998</c:v>
                </c:pt>
                <c:pt idx="1">
                  <c:v>0.118899</c:v>
                </c:pt>
                <c:pt idx="2">
                  <c:v>5.080273</c:v>
                </c:pt>
                <c:pt idx="3">
                  <c:v>45.232044999999999</c:v>
                </c:pt>
                <c:pt idx="4">
                  <c:v>1.1445099999999999</c:v>
                </c:pt>
                <c:pt idx="5">
                  <c:v>15.780345000000001</c:v>
                </c:pt>
                <c:pt idx="6">
                  <c:v>33.157536999999998</c:v>
                </c:pt>
                <c:pt idx="7">
                  <c:v>3.2688090000000001</c:v>
                </c:pt>
                <c:pt idx="8">
                  <c:v>2.529989</c:v>
                </c:pt>
                <c:pt idx="9">
                  <c:v>1.0779559999999999</c:v>
                </c:pt>
                <c:pt idx="10">
                  <c:v>27.948674</c:v>
                </c:pt>
                <c:pt idx="11">
                  <c:v>0.199297</c:v>
                </c:pt>
              </c:numCache>
            </c:numRef>
          </c:val>
        </c:ser>
        <c:ser>
          <c:idx val="3"/>
          <c:order val="3"/>
          <c:tx>
            <c:strRef>
              <c:f>Distribution!$A$135</c:f>
              <c:strCache>
                <c:ptCount val="1"/>
                <c:pt idx="0">
                  <c:v>US GOV         </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Distribution!$B$131:$M$131</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Distribution!$B$135:$M$135</c:f>
              <c:numCache>
                <c:formatCode>#,##0.00</c:formatCode>
                <c:ptCount val="12"/>
                <c:pt idx="0">
                  <c:v>1.538599</c:v>
                </c:pt>
                <c:pt idx="1">
                  <c:v>5.1686000000000003E-2</c:v>
                </c:pt>
                <c:pt idx="2">
                  <c:v>16.694956000000001</c:v>
                </c:pt>
                <c:pt idx="3">
                  <c:v>33.747537999999999</c:v>
                </c:pt>
                <c:pt idx="4">
                  <c:v>2.4410349999999998</c:v>
                </c:pt>
                <c:pt idx="5">
                  <c:v>4.2983710000000004</c:v>
                </c:pt>
                <c:pt idx="6">
                  <c:v>34.183002000000002</c:v>
                </c:pt>
                <c:pt idx="7">
                  <c:v>2.467762</c:v>
                </c:pt>
                <c:pt idx="8">
                  <c:v>1.597302</c:v>
                </c:pt>
                <c:pt idx="9">
                  <c:v>1.6591000000000002E-2</c:v>
                </c:pt>
                <c:pt idx="10">
                  <c:v>23.710080000000001</c:v>
                </c:pt>
                <c:pt idx="11">
                  <c:v>3.9690000000000003E-2</c:v>
                </c:pt>
              </c:numCache>
            </c:numRef>
          </c:val>
        </c:ser>
        <c:ser>
          <c:idx val="4"/>
          <c:order val="4"/>
          <c:tx>
            <c:strRef>
              <c:f>Distribution!$A$136</c:f>
              <c:strCache>
                <c:ptCount val="1"/>
                <c:pt idx="0">
                  <c:v>US ORG         </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Distribution!$B$131:$M$131</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Distribution!$B$136:$M$136</c:f>
              <c:numCache>
                <c:formatCode>#,##0.00</c:formatCode>
                <c:ptCount val="12"/>
                <c:pt idx="0">
                  <c:v>4.3359999999999996E-3</c:v>
                </c:pt>
                <c:pt idx="1">
                  <c:v>7.7877000000000002E-2</c:v>
                </c:pt>
                <c:pt idx="2">
                  <c:v>0.562913</c:v>
                </c:pt>
                <c:pt idx="3">
                  <c:v>2.8079E-2</c:v>
                </c:pt>
                <c:pt idx="4">
                  <c:v>6.9999999999999999E-6</c:v>
                </c:pt>
                <c:pt idx="5">
                  <c:v>6.5324999999999994E-2</c:v>
                </c:pt>
                <c:pt idx="6">
                  <c:v>6.69E-4</c:v>
                </c:pt>
                <c:pt idx="7">
                  <c:v>5.4203000000000001E-2</c:v>
                </c:pt>
                <c:pt idx="8">
                  <c:v>2.6497E-2</c:v>
                </c:pt>
                <c:pt idx="9">
                  <c:v>6.7100000000000005E-4</c:v>
                </c:pt>
                <c:pt idx="10">
                  <c:v>3.9119999999999997E-3</c:v>
                </c:pt>
                <c:pt idx="11">
                  <c:v>2.4891E-2</c:v>
                </c:pt>
              </c:numCache>
            </c:numRef>
          </c:val>
        </c:ser>
        <c:ser>
          <c:idx val="5"/>
          <c:order val="5"/>
          <c:tx>
            <c:strRef>
              <c:f>Distribution!$A$137</c:f>
              <c:strCache>
                <c:ptCount val="1"/>
                <c:pt idx="0">
                  <c:v>US Other</c:v>
                </c:pt>
              </c:strCache>
            </c:strRef>
          </c:tx>
          <c:spPr>
            <a:ln w="25400">
              <a:noFill/>
            </a:ln>
            <a:effectLst>
              <a:outerShdw dist="35921" dir="2700000" algn="br">
                <a:srgbClr val="000000"/>
              </a:outerShdw>
            </a:effectLst>
          </c:spPr>
          <c:cat>
            <c:strRef>
              <c:f>Distribution!$B$131:$M$131</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Distribution!$B$137:$M$137</c:f>
              <c:numCache>
                <c:formatCode>#,##0.00</c:formatCode>
                <c:ptCount val="12"/>
                <c:pt idx="0">
                  <c:v>0.21893699999999999</c:v>
                </c:pt>
                <c:pt idx="1">
                  <c:v>6.1180999999999999E-2</c:v>
                </c:pt>
                <c:pt idx="2">
                  <c:v>0.71369400000000005</c:v>
                </c:pt>
                <c:pt idx="3">
                  <c:v>15.452187</c:v>
                </c:pt>
                <c:pt idx="4">
                  <c:v>1.9245999999999999E-2</c:v>
                </c:pt>
                <c:pt idx="5">
                  <c:v>7.7029940000000003</c:v>
                </c:pt>
                <c:pt idx="6">
                  <c:v>10.080396</c:v>
                </c:pt>
                <c:pt idx="7">
                  <c:v>1.6175390000000001</c:v>
                </c:pt>
                <c:pt idx="8">
                  <c:v>0.98680199999999996</c:v>
                </c:pt>
                <c:pt idx="9">
                  <c:v>6.5159999999999996E-2</c:v>
                </c:pt>
                <c:pt idx="10">
                  <c:v>1.813698</c:v>
                </c:pt>
                <c:pt idx="11">
                  <c:v>1.1920790000000001</c:v>
                </c:pt>
              </c:numCache>
            </c:numRef>
          </c:val>
        </c:ser>
        <c:ser>
          <c:idx val="6"/>
          <c:order val="6"/>
          <c:tx>
            <c:strRef>
              <c:f>Distribution!$A$138</c:f>
              <c:strCache>
                <c:ptCount val="1"/>
                <c:pt idx="0">
                  <c:v>Unknown</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Distribution!$B$131:$M$131</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Distribution!$B$138:$M$138</c:f>
              <c:numCache>
                <c:formatCode>#,##0.00</c:formatCode>
                <c:ptCount val="12"/>
                <c:pt idx="0">
                  <c:v>0.17868200000000001</c:v>
                </c:pt>
                <c:pt idx="1">
                  <c:v>6.9101999999999997E-2</c:v>
                </c:pt>
                <c:pt idx="2">
                  <c:v>2.4291870000000002</c:v>
                </c:pt>
                <c:pt idx="3">
                  <c:v>5.886717</c:v>
                </c:pt>
                <c:pt idx="4">
                  <c:v>8.2070000000000008E-3</c:v>
                </c:pt>
                <c:pt idx="5">
                  <c:v>1.1398200000000001</c:v>
                </c:pt>
                <c:pt idx="6">
                  <c:v>1.4895339999999999</c:v>
                </c:pt>
                <c:pt idx="7">
                  <c:v>1.8125070000000001</c:v>
                </c:pt>
                <c:pt idx="8">
                  <c:v>2.3209040000000001</c:v>
                </c:pt>
                <c:pt idx="9">
                  <c:v>6.3329999999999997E-2</c:v>
                </c:pt>
                <c:pt idx="10">
                  <c:v>1.1043970000000001</c:v>
                </c:pt>
                <c:pt idx="11">
                  <c:v>0.28045599999999998</c:v>
                </c:pt>
              </c:numCache>
            </c:numRef>
          </c:val>
        </c:ser>
        <c:gapWidth val="95"/>
        <c:overlap val="100"/>
        <c:axId val="109444480"/>
        <c:axId val="109450368"/>
      </c:barChart>
      <c:catAx>
        <c:axId val="109444480"/>
        <c:scaling>
          <c:orientation val="minMax"/>
        </c:scaling>
        <c:axPos val="b"/>
        <c:numFmt formatCode="General" sourceLinked="1"/>
        <c:tickLblPos val="nextTo"/>
        <c:spPr>
          <a:ln w="3175">
            <a:solidFill>
              <a:srgbClr val="808080"/>
            </a:solidFill>
            <a:prstDash val="solid"/>
          </a:ln>
        </c:spPr>
        <c:txPr>
          <a:bodyPr rot="-5400000" vert="horz"/>
          <a:lstStyle/>
          <a:p>
            <a:pPr>
              <a:defRPr sz="1100" baseline="0"/>
            </a:pPr>
            <a:endParaRPr lang="en-US"/>
          </a:p>
        </c:txPr>
        <c:crossAx val="109450368"/>
        <c:crosses val="autoZero"/>
        <c:auto val="1"/>
        <c:lblAlgn val="ctr"/>
        <c:lblOffset val="100"/>
      </c:catAx>
      <c:valAx>
        <c:axId val="109450368"/>
        <c:scaling>
          <c:orientation val="minMax"/>
          <c:min val="0"/>
        </c:scaling>
        <c:axPos val="l"/>
        <c:majorGridlines>
          <c:spPr>
            <a:ln w="3175">
              <a:solidFill>
                <a:srgbClr val="808080"/>
              </a:solidFill>
              <a:prstDash val="solid"/>
            </a:ln>
          </c:spPr>
        </c:majorGridlines>
        <c:title>
          <c:tx>
            <c:rich>
              <a:bodyPr/>
              <a:lstStyle/>
              <a:p>
                <a:pPr>
                  <a:defRPr sz="1200"/>
                </a:pPr>
                <a:r>
                  <a:rPr lang="en-US" sz="1200"/>
                  <a:t>Products (Millions)</a:t>
                </a:r>
              </a:p>
            </c:rich>
          </c:tx>
          <c:spPr>
            <a:noFill/>
            <a:ln w="25400">
              <a:noFill/>
            </a:ln>
          </c:spPr>
        </c:title>
        <c:numFmt formatCode="0" sourceLinked="0"/>
        <c:majorTickMark val="none"/>
        <c:tickLblPos val="nextTo"/>
        <c:spPr>
          <a:ln w="3175">
            <a:solidFill>
              <a:srgbClr val="808080"/>
            </a:solidFill>
            <a:prstDash val="solid"/>
          </a:ln>
        </c:spPr>
        <c:txPr>
          <a:bodyPr/>
          <a:lstStyle/>
          <a:p>
            <a:pPr>
              <a:defRPr sz="1200"/>
            </a:pPr>
            <a:endParaRPr lang="en-US"/>
          </a:p>
        </c:txPr>
        <c:crossAx val="109444480"/>
        <c:crosses val="autoZero"/>
        <c:crossBetween val="between"/>
      </c:valAx>
      <c:spPr>
        <a:solidFill>
          <a:srgbClr val="FFFFFF"/>
        </a:solidFill>
        <a:ln w="3175">
          <a:solidFill>
            <a:schemeClr val="tx1"/>
          </a:solidFill>
        </a:ln>
      </c:spPr>
    </c:plotArea>
    <c:legend>
      <c:legendPos val="r"/>
      <c:layout>
        <c:manualLayout>
          <c:xMode val="edge"/>
          <c:yMode val="edge"/>
          <c:x val="0.85905293150445794"/>
          <c:y val="0.21213912689425851"/>
          <c:w val="0.12647018160269399"/>
          <c:h val="0.49324620026879484"/>
        </c:manualLayout>
      </c:layout>
      <c:txPr>
        <a:bodyPr/>
        <a:lstStyle/>
        <a:p>
          <a:pPr>
            <a:defRPr sz="1100" baseline="0"/>
          </a:pPr>
          <a:endParaRPr lang="en-US"/>
        </a:p>
      </c:txPr>
    </c:legend>
    <c:plotVisOnly val="1"/>
    <c:dispBlanksAs val="gap"/>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Distribution of NRT Products </a:t>
            </a:r>
          </a:p>
        </c:rich>
      </c:tx>
      <c:layout>
        <c:manualLayout>
          <c:xMode val="edge"/>
          <c:yMode val="edge"/>
          <c:x val="0.23353432393030291"/>
          <c:y val="1.3476655143713883E-2"/>
        </c:manualLayout>
      </c:layout>
    </c:title>
    <c:view3D>
      <c:rotX val="30"/>
      <c:perspective val="30"/>
    </c:view3D>
    <c:plotArea>
      <c:layout>
        <c:manualLayout>
          <c:layoutTarget val="inner"/>
          <c:xMode val="edge"/>
          <c:yMode val="edge"/>
          <c:x val="8.7667401274300713E-2"/>
          <c:y val="0.28728656214772325"/>
          <c:w val="0.82466519745140165"/>
          <c:h val="0.65441788454715788"/>
        </c:manualLayout>
      </c:layout>
      <c:pie3DChart>
        <c:varyColors val="1"/>
        <c:ser>
          <c:idx val="0"/>
          <c:order val="0"/>
          <c:dLbls>
            <c:dLbl>
              <c:idx val="0"/>
              <c:layout>
                <c:manualLayout>
                  <c:x val="4.4637760201180821E-2"/>
                  <c:y val="-3.083005937863777E-2"/>
                </c:manualLayout>
              </c:layout>
              <c:showVal val="1"/>
              <c:showCatName val="1"/>
              <c:showPercent val="1"/>
            </c:dLbl>
            <c:dLbl>
              <c:idx val="5"/>
              <c:layout>
                <c:manualLayout>
                  <c:x val="-0.17986855149848643"/>
                  <c:y val="-3.04197465186201E-4"/>
                </c:manualLayout>
              </c:layout>
              <c:showVal val="1"/>
              <c:showCatName val="1"/>
              <c:showPercent val="1"/>
            </c:dLbl>
            <c:showVal val="1"/>
            <c:showCatName val="1"/>
            <c:showPercent val="1"/>
            <c:showLeaderLines val="1"/>
          </c:dLbls>
          <c:cat>
            <c:strRef>
              <c:f>NRT!$A$61:$A$66</c:f>
              <c:strCache>
                <c:ptCount val="6"/>
                <c:pt idx="0">
                  <c:v>AIRS/AMSU-A</c:v>
                </c:pt>
                <c:pt idx="1">
                  <c:v>AMSR-E **</c:v>
                </c:pt>
                <c:pt idx="2">
                  <c:v>MLS</c:v>
                </c:pt>
                <c:pt idx="3">
                  <c:v>MODIS - Aqua</c:v>
                </c:pt>
                <c:pt idx="4">
                  <c:v>MODIS - Terra</c:v>
                </c:pt>
                <c:pt idx="5">
                  <c:v>OMI</c:v>
                </c:pt>
              </c:strCache>
            </c:strRef>
          </c:cat>
          <c:val>
            <c:numRef>
              <c:f>NRT!$C$61:$C$66</c:f>
              <c:numCache>
                <c:formatCode>#,##0</c:formatCode>
                <c:ptCount val="6"/>
                <c:pt idx="0">
                  <c:v>2171425</c:v>
                </c:pt>
                <c:pt idx="1">
                  <c:v>2</c:v>
                </c:pt>
                <c:pt idx="2">
                  <c:v>1106939</c:v>
                </c:pt>
                <c:pt idx="3">
                  <c:v>34782217</c:v>
                </c:pt>
                <c:pt idx="4">
                  <c:v>51582830</c:v>
                </c:pt>
                <c:pt idx="5">
                  <c:v>105292</c:v>
                </c:pt>
              </c:numCache>
            </c:numRef>
          </c:val>
        </c:ser>
      </c:pie3DChart>
    </c:plotArea>
    <c:plotVisOnly val="1"/>
  </c:chart>
  <c:printSettings>
    <c:headerFooter/>
    <c:pageMargins b="0.75000000000001332" l="0.70000000000000062" r="0.70000000000000062" t="0.7500000000000133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Distribution Volume (GBs) of NRT Products </a:t>
            </a:r>
          </a:p>
        </c:rich>
      </c:tx>
    </c:title>
    <c:view3D>
      <c:rotX val="30"/>
      <c:perspective val="30"/>
    </c:view3D>
    <c:plotArea>
      <c:layout>
        <c:manualLayout>
          <c:layoutTarget val="inner"/>
          <c:xMode val="edge"/>
          <c:yMode val="edge"/>
          <c:x val="8.5340227885673012E-2"/>
          <c:y val="0.31275876340629138"/>
          <c:w val="0.82475147167472218"/>
          <c:h val="0.65173184413546781"/>
        </c:manualLayout>
      </c:layout>
      <c:pie3DChart>
        <c:varyColors val="1"/>
        <c:ser>
          <c:idx val="0"/>
          <c:order val="0"/>
          <c:dLbls>
            <c:dLbl>
              <c:idx val="1"/>
              <c:layout>
                <c:manualLayout>
                  <c:x val="0.24382513123359581"/>
                  <c:y val="9.9631127190185267E-3"/>
                </c:manualLayout>
              </c:layout>
              <c:dLblPos val="bestFit"/>
              <c:showVal val="1"/>
              <c:showCatName val="1"/>
              <c:showPercent val="1"/>
            </c:dLbl>
            <c:dLbl>
              <c:idx val="2"/>
              <c:layout>
                <c:manualLayout>
                  <c:x val="0.1306968503937008"/>
                  <c:y val="9.3499326097751564E-2"/>
                </c:manualLayout>
              </c:layout>
              <c:dLblPos val="bestFit"/>
              <c:showVal val="1"/>
              <c:showCatName val="1"/>
              <c:showPercent val="1"/>
            </c:dLbl>
            <c:dLbl>
              <c:idx val="5"/>
              <c:layout>
                <c:manualLayout>
                  <c:x val="-0.15012234557133644"/>
                  <c:y val="-4.4853517177379084E-3"/>
                </c:manualLayout>
              </c:layout>
              <c:dLblPos val="bestFit"/>
              <c:showVal val="1"/>
              <c:showCatName val="1"/>
              <c:showPercent val="1"/>
            </c:dLbl>
            <c:dLblPos val="bestFit"/>
            <c:showVal val="1"/>
            <c:showCatName val="1"/>
            <c:showPercent val="1"/>
            <c:showLeaderLines val="1"/>
          </c:dLbls>
          <c:cat>
            <c:strRef>
              <c:f>NRT!$A$61:$A$66</c:f>
              <c:strCache>
                <c:ptCount val="6"/>
                <c:pt idx="0">
                  <c:v>AIRS/AMSU-A</c:v>
                </c:pt>
                <c:pt idx="1">
                  <c:v>AMSR-E **</c:v>
                </c:pt>
                <c:pt idx="2">
                  <c:v>MLS</c:v>
                </c:pt>
                <c:pt idx="3">
                  <c:v>MODIS - Aqua</c:v>
                </c:pt>
                <c:pt idx="4">
                  <c:v>MODIS - Terra</c:v>
                </c:pt>
                <c:pt idx="5">
                  <c:v>OMI</c:v>
                </c:pt>
              </c:strCache>
            </c:strRef>
          </c:cat>
          <c:val>
            <c:numRef>
              <c:f>NRT!$D$61:$D$66</c:f>
              <c:numCache>
                <c:formatCode>#,##0.00</c:formatCode>
                <c:ptCount val="6"/>
                <c:pt idx="0">
                  <c:v>28279.27</c:v>
                </c:pt>
                <c:pt idx="1">
                  <c:v>0.16</c:v>
                </c:pt>
                <c:pt idx="2">
                  <c:v>447.00999999999993</c:v>
                </c:pt>
                <c:pt idx="3">
                  <c:v>383903.2</c:v>
                </c:pt>
                <c:pt idx="4">
                  <c:v>461306.2</c:v>
                </c:pt>
                <c:pt idx="5">
                  <c:v>3259.2</c:v>
                </c:pt>
              </c:numCache>
            </c:numRef>
          </c:val>
        </c:ser>
        <c:dLbls>
          <c:showVal val="1"/>
        </c:dLbls>
      </c:pie3DChart>
    </c:plotArea>
    <c:plotVisOnly val="1"/>
  </c:chart>
  <c:printSettings>
    <c:headerFooter/>
    <c:pageMargins b="0.75000000000001332" l="0.70000000000000062" r="0.70000000000000062" t="0.7500000000000133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Number of NRT Registered Users</a:t>
            </a:r>
          </a:p>
        </c:rich>
      </c:tx>
    </c:title>
    <c:view3D>
      <c:rotX val="30"/>
      <c:perspective val="30"/>
    </c:view3D>
    <c:plotArea>
      <c:layout>
        <c:manualLayout>
          <c:layoutTarget val="inner"/>
          <c:xMode val="edge"/>
          <c:yMode val="edge"/>
          <c:x val="9.2366560317323543E-2"/>
          <c:y val="0.29024384416628429"/>
          <c:w val="0.82024465574952765"/>
          <c:h val="0.65589485067963127"/>
        </c:manualLayout>
      </c:layout>
      <c:pie3DChart>
        <c:varyColors val="1"/>
        <c:ser>
          <c:idx val="0"/>
          <c:order val="0"/>
          <c:dLbls>
            <c:dLblPos val="bestFit"/>
            <c:showVal val="1"/>
            <c:showCatName val="1"/>
            <c:showPercent val="1"/>
            <c:showLeaderLines val="1"/>
          </c:dLbls>
          <c:cat>
            <c:strRef>
              <c:f>NRT!$A$61:$A$66</c:f>
              <c:strCache>
                <c:ptCount val="6"/>
                <c:pt idx="0">
                  <c:v>AIRS/AMSU-A</c:v>
                </c:pt>
                <c:pt idx="1">
                  <c:v>AMSR-E **</c:v>
                </c:pt>
                <c:pt idx="2">
                  <c:v>MLS</c:v>
                </c:pt>
                <c:pt idx="3">
                  <c:v>MODIS - Aqua</c:v>
                </c:pt>
                <c:pt idx="4">
                  <c:v>MODIS - Terra</c:v>
                </c:pt>
                <c:pt idx="5">
                  <c:v>OMI</c:v>
                </c:pt>
              </c:strCache>
            </c:strRef>
          </c:cat>
          <c:val>
            <c:numRef>
              <c:f>NRT!$E$61:$E$66</c:f>
              <c:numCache>
                <c:formatCode>General</c:formatCode>
                <c:ptCount val="6"/>
                <c:pt idx="0">
                  <c:v>64</c:v>
                </c:pt>
                <c:pt idx="1">
                  <c:v>2</c:v>
                </c:pt>
                <c:pt idx="2">
                  <c:v>36</c:v>
                </c:pt>
                <c:pt idx="3">
                  <c:v>410</c:v>
                </c:pt>
                <c:pt idx="4">
                  <c:v>407</c:v>
                </c:pt>
                <c:pt idx="5">
                  <c:v>21</c:v>
                </c:pt>
              </c:numCache>
            </c:numRef>
          </c:val>
        </c:ser>
        <c:dLbls>
          <c:showVal val="1"/>
        </c:dLbls>
      </c:pie3DChart>
    </c:plotArea>
    <c:plotVisOnly val="1"/>
  </c:chart>
  <c:printSettings>
    <c:headerFooter/>
    <c:pageMargins b="0.75000000000001321" l="0.70000000000000062" r="0.70000000000000062" t="0.75000000000001321"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Production Volume (TBs) of  NRT Products</a:t>
            </a:r>
          </a:p>
        </c:rich>
      </c:tx>
      <c:layout/>
      <c:overlay val="1"/>
    </c:title>
    <c:view3D>
      <c:rotX val="30"/>
      <c:perspective val="30"/>
    </c:view3D>
    <c:plotArea>
      <c:layout>
        <c:manualLayout>
          <c:layoutTarget val="inner"/>
          <c:xMode val="edge"/>
          <c:yMode val="edge"/>
          <c:x val="8.9686390470474053E-2"/>
          <c:y val="0.18566144159586631"/>
          <c:w val="0.6685138934055187"/>
          <c:h val="0.79032660834273816"/>
        </c:manualLayout>
      </c:layout>
      <c:pie3DChart>
        <c:varyColors val="1"/>
        <c:ser>
          <c:idx val="0"/>
          <c:order val="0"/>
          <c:dLbls>
            <c:dLbl>
              <c:idx val="1"/>
              <c:layout>
                <c:manualLayout>
                  <c:x val="7.9851810549497304E-2"/>
                  <c:y val="-2.1626907882216325E-2"/>
                </c:manualLayout>
              </c:layout>
              <c:showVal val="1"/>
              <c:showCatName val="1"/>
            </c:dLbl>
            <c:dLbl>
              <c:idx val="2"/>
              <c:layout>
                <c:manualLayout>
                  <c:x val="0.22968760306862007"/>
                  <c:y val="1.8958509357729681E-2"/>
                </c:manualLayout>
              </c:layout>
              <c:showVal val="1"/>
              <c:showCatName val="1"/>
            </c:dLbl>
            <c:dLbl>
              <c:idx val="5"/>
              <c:layout>
                <c:manualLayout>
                  <c:x val="-0.16937035752265131"/>
                  <c:y val="-1.0869670627796441E-2"/>
                </c:manualLayout>
              </c:layout>
              <c:showVal val="1"/>
              <c:showCatName val="1"/>
            </c:dLbl>
            <c:showVal val="1"/>
            <c:showCatName val="1"/>
            <c:showLeaderLines val="1"/>
          </c:dLbls>
          <c:cat>
            <c:strRef>
              <c:f>NRT!$B$7:$B$11</c:f>
              <c:strCache>
                <c:ptCount val="5"/>
                <c:pt idx="0">
                  <c:v>AIRS / AMSU - A</c:v>
                </c:pt>
                <c:pt idx="1">
                  <c:v>MLS</c:v>
                </c:pt>
                <c:pt idx="2">
                  <c:v>MODIS - Aqua</c:v>
                </c:pt>
                <c:pt idx="3">
                  <c:v>MODIS - Terra</c:v>
                </c:pt>
                <c:pt idx="4">
                  <c:v>OMI</c:v>
                </c:pt>
              </c:strCache>
            </c:strRef>
          </c:cat>
          <c:val>
            <c:numRef>
              <c:f>NRT!$C$7:$C$11</c:f>
              <c:numCache>
                <c:formatCode>#,##0.00</c:formatCode>
                <c:ptCount val="5"/>
                <c:pt idx="0">
                  <c:v>18.9545703125</c:v>
                </c:pt>
                <c:pt idx="1">
                  <c:v>0.48617187499999998</c:v>
                </c:pt>
                <c:pt idx="2">
                  <c:v>388.70218749999998</c:v>
                </c:pt>
                <c:pt idx="3">
                  <c:v>400.9165625</c:v>
                </c:pt>
                <c:pt idx="4">
                  <c:v>7.4137402343750001</c:v>
                </c:pt>
              </c:numCache>
            </c:numRef>
          </c:val>
        </c:ser>
      </c:pie3DChart>
    </c:plotArea>
    <c:plotVisOnly val="1"/>
  </c:chart>
  <c:spPr>
    <a:ln>
      <a:solidFill>
        <a:sysClr val="windowText" lastClr="000000"/>
      </a:solidFill>
    </a:ln>
  </c:spPr>
  <c:printSettings>
    <c:headerFooter/>
    <c:pageMargins b="0.75000000000000622" l="0.70000000000000062" r="0.70000000000000062" t="0.7500000000000062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Number of NRT Products Generated </a:t>
            </a:r>
          </a:p>
          <a:p>
            <a:pPr>
              <a:defRPr/>
            </a:pPr>
            <a:r>
              <a:rPr lang="en-US"/>
              <a:t>(in Millions)</a:t>
            </a:r>
          </a:p>
        </c:rich>
      </c:tx>
      <c:layout>
        <c:manualLayout>
          <c:xMode val="edge"/>
          <c:yMode val="edge"/>
          <c:x val="0.18226247275858048"/>
          <c:y val="1.9878767260710545E-2"/>
        </c:manualLayout>
      </c:layout>
      <c:overlay val="1"/>
    </c:title>
    <c:view3D>
      <c:rotX val="30"/>
      <c:perspective val="30"/>
    </c:view3D>
    <c:plotArea>
      <c:layout>
        <c:manualLayout>
          <c:layoutTarget val="inner"/>
          <c:xMode val="edge"/>
          <c:yMode val="edge"/>
          <c:x val="0.20899755313011195"/>
          <c:y val="0.19225769220560637"/>
          <c:w val="0.66306276151231258"/>
          <c:h val="0.78974096543449945"/>
        </c:manualLayout>
      </c:layout>
      <c:pie3DChart>
        <c:varyColors val="1"/>
        <c:ser>
          <c:idx val="0"/>
          <c:order val="0"/>
          <c:dLbls>
            <c:dLbl>
              <c:idx val="0"/>
              <c:layout>
                <c:manualLayout>
                  <c:x val="0.10311400440645872"/>
                  <c:y val="-5.934633412094709E-3"/>
                </c:manualLayout>
              </c:layout>
              <c:showVal val="1"/>
              <c:showCatName val="1"/>
            </c:dLbl>
            <c:dLbl>
              <c:idx val="5"/>
              <c:layout>
                <c:manualLayout>
                  <c:x val="-5.1104379852261073E-2"/>
                  <c:y val="-1.4089973882932406E-2"/>
                </c:manualLayout>
              </c:layout>
              <c:showVal val="1"/>
              <c:showCatName val="1"/>
            </c:dLbl>
            <c:showVal val="1"/>
            <c:showCatName val="1"/>
            <c:showLeaderLines val="1"/>
          </c:dLbls>
          <c:cat>
            <c:strRef>
              <c:f>NRT!$B$7:$B$11</c:f>
              <c:strCache>
                <c:ptCount val="5"/>
                <c:pt idx="0">
                  <c:v>AIRS / AMSU - A</c:v>
                </c:pt>
                <c:pt idx="1">
                  <c:v>MLS</c:v>
                </c:pt>
                <c:pt idx="2">
                  <c:v>MODIS - Aqua</c:v>
                </c:pt>
                <c:pt idx="3">
                  <c:v>MODIS - Terra</c:v>
                </c:pt>
                <c:pt idx="4">
                  <c:v>OMI</c:v>
                </c:pt>
              </c:strCache>
            </c:strRef>
          </c:cat>
          <c:val>
            <c:numRef>
              <c:f>NRT!$D$7:$D$11</c:f>
              <c:numCache>
                <c:formatCode>#,##0.00</c:formatCode>
                <c:ptCount val="5"/>
                <c:pt idx="0">
                  <c:v>1.6850419999999999</c:v>
                </c:pt>
                <c:pt idx="1">
                  <c:v>0.79481999999999997</c:v>
                </c:pt>
                <c:pt idx="2">
                  <c:v>6.0077639999999999</c:v>
                </c:pt>
                <c:pt idx="3">
                  <c:v>5.8571910000000003</c:v>
                </c:pt>
                <c:pt idx="4">
                  <c:v>9.5697000000000004E-2</c:v>
                </c:pt>
              </c:numCache>
            </c:numRef>
          </c:val>
        </c:ser>
      </c:pie3DChart>
    </c:plotArea>
    <c:plotVisOnly val="1"/>
  </c:chart>
  <c:spPr>
    <a:ln>
      <a:solidFill>
        <a:sysClr val="windowText" lastClr="000000"/>
      </a:solidFill>
    </a:ln>
  </c:spPr>
  <c:printSettings>
    <c:headerFooter/>
    <c:pageMargins b="0.75000000000000622" l="0.70000000000000062" r="0.70000000000000062" t="0.75000000000000622"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 of Unique Products Distributed during FY2013</a:t>
            </a:r>
          </a:p>
        </c:rich>
      </c:tx>
    </c:title>
    <c:plotArea>
      <c:layout/>
      <c:barChart>
        <c:barDir val="col"/>
        <c:grouping val="clustered"/>
        <c:ser>
          <c:idx val="0"/>
          <c:order val="0"/>
          <c:cat>
            <c:strRef>
              <c:f>'Unique Product Counts'!$A$25:$L$25</c:f>
              <c:strCache>
                <c:ptCount val="12"/>
                <c:pt idx="0">
                  <c:v>ASDC</c:v>
                </c:pt>
                <c:pt idx="1">
                  <c:v>ASF</c:v>
                </c:pt>
                <c:pt idx="2">
                  <c:v>CDDIS</c:v>
                </c:pt>
                <c:pt idx="3">
                  <c:v>GESDISC</c:v>
                </c:pt>
                <c:pt idx="4">
                  <c:v>GHRC</c:v>
                </c:pt>
                <c:pt idx="5">
                  <c:v>LP DAAC</c:v>
                </c:pt>
                <c:pt idx="6">
                  <c:v>MODAPS</c:v>
                </c:pt>
                <c:pt idx="7">
                  <c:v>NSIDC</c:v>
                </c:pt>
                <c:pt idx="8">
                  <c:v>OBPG</c:v>
                </c:pt>
                <c:pt idx="9">
                  <c:v>ORNL</c:v>
                </c:pt>
                <c:pt idx="10">
                  <c:v>PO DAAC</c:v>
                </c:pt>
                <c:pt idx="11">
                  <c:v>SEDAC</c:v>
                </c:pt>
              </c:strCache>
            </c:strRef>
          </c:cat>
          <c:val>
            <c:numRef>
              <c:f>'Unique Product Counts'!$A$26:$L$26</c:f>
              <c:numCache>
                <c:formatCode>#,##0</c:formatCode>
                <c:ptCount val="12"/>
                <c:pt idx="0">
                  <c:v>756</c:v>
                </c:pt>
                <c:pt idx="1">
                  <c:v>155</c:v>
                </c:pt>
                <c:pt idx="2">
                  <c:v>214</c:v>
                </c:pt>
                <c:pt idx="3">
                  <c:v>2052</c:v>
                </c:pt>
                <c:pt idx="4">
                  <c:v>245</c:v>
                </c:pt>
                <c:pt idx="5">
                  <c:v>241</c:v>
                </c:pt>
                <c:pt idx="6">
                  <c:v>587</c:v>
                </c:pt>
                <c:pt idx="7">
                  <c:v>383</c:v>
                </c:pt>
                <c:pt idx="8">
                  <c:v>77</c:v>
                </c:pt>
                <c:pt idx="9">
                  <c:v>1130</c:v>
                </c:pt>
                <c:pt idx="10">
                  <c:v>689</c:v>
                </c:pt>
                <c:pt idx="11">
                  <c:v>117</c:v>
                </c:pt>
              </c:numCache>
            </c:numRef>
          </c:val>
        </c:ser>
        <c:axId val="111200896"/>
        <c:axId val="111210880"/>
      </c:barChart>
      <c:catAx>
        <c:axId val="111200896"/>
        <c:scaling>
          <c:orientation val="minMax"/>
        </c:scaling>
        <c:axPos val="b"/>
        <c:tickLblPos val="nextTo"/>
        <c:crossAx val="111210880"/>
        <c:crosses val="autoZero"/>
        <c:auto val="1"/>
        <c:lblAlgn val="ctr"/>
        <c:lblOffset val="100"/>
      </c:catAx>
      <c:valAx>
        <c:axId val="111210880"/>
        <c:scaling>
          <c:orientation val="minMax"/>
        </c:scaling>
        <c:axPos val="l"/>
        <c:majorGridlines/>
        <c:numFmt formatCode="#,##0" sourceLinked="1"/>
        <c:tickLblPos val="nextTo"/>
        <c:crossAx val="111200896"/>
        <c:crosses val="autoZero"/>
        <c:crossBetween val="between"/>
      </c:valAx>
      <c:spPr>
        <a:ln>
          <a:solidFill>
            <a:schemeClr val="tx1"/>
          </a:solidFill>
        </a:ln>
      </c:spPr>
    </c:plotArea>
    <c:plotVisOnly val="1"/>
  </c:chart>
  <c:printSettings>
    <c:headerFooter/>
    <c:pageMargins b="0.75000000000001332" l="0.70000000000000062" r="0.70000000000000062" t="0.7500000000000133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600" b="1" i="0" baseline="0"/>
            </a:pPr>
            <a:r>
              <a:rPr lang="en-US" sz="1600" b="1" i="0" baseline="0"/>
              <a:t>Total Users by Domain</a:t>
            </a:r>
          </a:p>
        </c:rich>
      </c:tx>
    </c:title>
    <c:plotArea>
      <c:layout/>
      <c:barChart>
        <c:barDir val="col"/>
        <c:grouping val="stacked"/>
        <c:ser>
          <c:idx val="0"/>
          <c:order val="0"/>
          <c:tx>
            <c:strRef>
              <c:f>'Data Users'!$A$16</c:f>
              <c:strCache>
                <c:ptCount val="1"/>
                <c:pt idx="0">
                  <c:v>Foreign</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'Data Users'!$B$15:$M$15</c:f>
              <c:strCache>
                <c:ptCount val="12"/>
                <c:pt idx="0">
                  <c:v>ASDC</c:v>
                </c:pt>
                <c:pt idx="1">
                  <c:v>ASF</c:v>
                </c:pt>
                <c:pt idx="2">
                  <c:v>CDDIS</c:v>
                </c:pt>
                <c:pt idx="3">
                  <c:v>GES DISC</c:v>
                </c:pt>
                <c:pt idx="4">
                  <c:v>GHRC</c:v>
                </c:pt>
                <c:pt idx="5">
                  <c:v>LP DAAC</c:v>
                </c:pt>
                <c:pt idx="6">
                  <c:v>MODAPS</c:v>
                </c:pt>
                <c:pt idx="7">
                  <c:v>NSIDC</c:v>
                </c:pt>
                <c:pt idx="8">
                  <c:v>OBPG</c:v>
                </c:pt>
                <c:pt idx="9">
                  <c:v>ORNL</c:v>
                </c:pt>
                <c:pt idx="10">
                  <c:v>PO.DAAC</c:v>
                </c:pt>
                <c:pt idx="11">
                  <c:v>SEDAC</c:v>
                </c:pt>
              </c:strCache>
            </c:strRef>
          </c:cat>
          <c:val>
            <c:numRef>
              <c:f>'Data Users'!$B$16:$M$16</c:f>
              <c:numCache>
                <c:formatCode>#,##0</c:formatCode>
                <c:ptCount val="12"/>
                <c:pt idx="0">
                  <c:v>1361</c:v>
                </c:pt>
                <c:pt idx="1">
                  <c:v>9202</c:v>
                </c:pt>
                <c:pt idx="2">
                  <c:v>74274</c:v>
                </c:pt>
                <c:pt idx="3">
                  <c:v>69974</c:v>
                </c:pt>
                <c:pt idx="4">
                  <c:v>2172</c:v>
                </c:pt>
                <c:pt idx="5">
                  <c:v>45164</c:v>
                </c:pt>
                <c:pt idx="6">
                  <c:v>29587</c:v>
                </c:pt>
                <c:pt idx="7">
                  <c:v>11587</c:v>
                </c:pt>
                <c:pt idx="8">
                  <c:v>27468</c:v>
                </c:pt>
                <c:pt idx="9">
                  <c:v>22821</c:v>
                </c:pt>
                <c:pt idx="10">
                  <c:v>15837</c:v>
                </c:pt>
                <c:pt idx="11">
                  <c:v>184513</c:v>
                </c:pt>
              </c:numCache>
            </c:numRef>
          </c:val>
        </c:ser>
        <c:ser>
          <c:idx val="1"/>
          <c:order val="1"/>
          <c:tx>
            <c:strRef>
              <c:f>'Data Users'!$A$17</c:f>
              <c:strCache>
                <c:ptCount val="1"/>
                <c:pt idx="0">
                  <c:v>US COM</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'Data Users'!$B$15:$M$15</c:f>
              <c:strCache>
                <c:ptCount val="12"/>
                <c:pt idx="0">
                  <c:v>ASDC</c:v>
                </c:pt>
                <c:pt idx="1">
                  <c:v>ASF</c:v>
                </c:pt>
                <c:pt idx="2">
                  <c:v>CDDIS</c:v>
                </c:pt>
                <c:pt idx="3">
                  <c:v>GES DISC</c:v>
                </c:pt>
                <c:pt idx="4">
                  <c:v>GHRC</c:v>
                </c:pt>
                <c:pt idx="5">
                  <c:v>LP DAAC</c:v>
                </c:pt>
                <c:pt idx="6">
                  <c:v>MODAPS</c:v>
                </c:pt>
                <c:pt idx="7">
                  <c:v>NSIDC</c:v>
                </c:pt>
                <c:pt idx="8">
                  <c:v>OBPG</c:v>
                </c:pt>
                <c:pt idx="9">
                  <c:v>ORNL</c:v>
                </c:pt>
                <c:pt idx="10">
                  <c:v>PO.DAAC</c:v>
                </c:pt>
                <c:pt idx="11">
                  <c:v>SEDAC</c:v>
                </c:pt>
              </c:strCache>
            </c:strRef>
          </c:cat>
          <c:val>
            <c:numRef>
              <c:f>'Data Users'!$B$17:$M$17</c:f>
              <c:numCache>
                <c:formatCode>#,##0</c:formatCode>
                <c:ptCount val="12"/>
                <c:pt idx="0">
                  <c:v>495</c:v>
                </c:pt>
                <c:pt idx="1">
                  <c:v>587</c:v>
                </c:pt>
                <c:pt idx="2">
                  <c:v>7572</c:v>
                </c:pt>
                <c:pt idx="3">
                  <c:v>18520</c:v>
                </c:pt>
                <c:pt idx="4">
                  <c:v>421</c:v>
                </c:pt>
                <c:pt idx="5">
                  <c:v>12227</c:v>
                </c:pt>
                <c:pt idx="6">
                  <c:v>1841</c:v>
                </c:pt>
                <c:pt idx="7">
                  <c:v>3621</c:v>
                </c:pt>
                <c:pt idx="8">
                  <c:v>1060</c:v>
                </c:pt>
                <c:pt idx="9">
                  <c:v>4944</c:v>
                </c:pt>
                <c:pt idx="10">
                  <c:v>4478</c:v>
                </c:pt>
                <c:pt idx="11">
                  <c:v>84523</c:v>
                </c:pt>
              </c:numCache>
            </c:numRef>
          </c:val>
        </c:ser>
        <c:ser>
          <c:idx val="2"/>
          <c:order val="2"/>
          <c:tx>
            <c:strRef>
              <c:f>'Data Users'!$A$18</c:f>
              <c:strCache>
                <c:ptCount val="1"/>
                <c:pt idx="0">
                  <c:v>US EDU         </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'Data Users'!$B$15:$M$15</c:f>
              <c:strCache>
                <c:ptCount val="12"/>
                <c:pt idx="0">
                  <c:v>ASDC</c:v>
                </c:pt>
                <c:pt idx="1">
                  <c:v>ASF</c:v>
                </c:pt>
                <c:pt idx="2">
                  <c:v>CDDIS</c:v>
                </c:pt>
                <c:pt idx="3">
                  <c:v>GES DISC</c:v>
                </c:pt>
                <c:pt idx="4">
                  <c:v>GHRC</c:v>
                </c:pt>
                <c:pt idx="5">
                  <c:v>LP DAAC</c:v>
                </c:pt>
                <c:pt idx="6">
                  <c:v>MODAPS</c:v>
                </c:pt>
                <c:pt idx="7">
                  <c:v>NSIDC</c:v>
                </c:pt>
                <c:pt idx="8">
                  <c:v>OBPG</c:v>
                </c:pt>
                <c:pt idx="9">
                  <c:v>ORNL</c:v>
                </c:pt>
                <c:pt idx="10">
                  <c:v>PO.DAAC</c:v>
                </c:pt>
                <c:pt idx="11">
                  <c:v>SEDAC</c:v>
                </c:pt>
              </c:strCache>
            </c:strRef>
          </c:cat>
          <c:val>
            <c:numRef>
              <c:f>'Data Users'!$B$18:$M$18</c:f>
              <c:numCache>
                <c:formatCode>#,##0</c:formatCode>
                <c:ptCount val="12"/>
                <c:pt idx="0">
                  <c:v>450</c:v>
                </c:pt>
                <c:pt idx="1">
                  <c:v>519</c:v>
                </c:pt>
                <c:pt idx="2">
                  <c:v>1784</c:v>
                </c:pt>
                <c:pt idx="3">
                  <c:v>7340</c:v>
                </c:pt>
                <c:pt idx="4">
                  <c:v>341</c:v>
                </c:pt>
                <c:pt idx="5">
                  <c:v>4305</c:v>
                </c:pt>
                <c:pt idx="6">
                  <c:v>1899</c:v>
                </c:pt>
                <c:pt idx="7">
                  <c:v>2043</c:v>
                </c:pt>
                <c:pt idx="8">
                  <c:v>1129</c:v>
                </c:pt>
                <c:pt idx="9">
                  <c:v>3176</c:v>
                </c:pt>
                <c:pt idx="10">
                  <c:v>2415</c:v>
                </c:pt>
                <c:pt idx="11">
                  <c:v>9980</c:v>
                </c:pt>
              </c:numCache>
            </c:numRef>
          </c:val>
        </c:ser>
        <c:ser>
          <c:idx val="3"/>
          <c:order val="3"/>
          <c:tx>
            <c:strRef>
              <c:f>'Data Users'!$A$19</c:f>
              <c:strCache>
                <c:ptCount val="1"/>
                <c:pt idx="0">
                  <c:v>US GOV         </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'Data Users'!$B$15:$M$15</c:f>
              <c:strCache>
                <c:ptCount val="12"/>
                <c:pt idx="0">
                  <c:v>ASDC</c:v>
                </c:pt>
                <c:pt idx="1">
                  <c:v>ASF</c:v>
                </c:pt>
                <c:pt idx="2">
                  <c:v>CDDIS</c:v>
                </c:pt>
                <c:pt idx="3">
                  <c:v>GES DISC</c:v>
                </c:pt>
                <c:pt idx="4">
                  <c:v>GHRC</c:v>
                </c:pt>
                <c:pt idx="5">
                  <c:v>LP DAAC</c:v>
                </c:pt>
                <c:pt idx="6">
                  <c:v>MODAPS</c:v>
                </c:pt>
                <c:pt idx="7">
                  <c:v>NSIDC</c:v>
                </c:pt>
                <c:pt idx="8">
                  <c:v>OBPG</c:v>
                </c:pt>
                <c:pt idx="9">
                  <c:v>ORNL</c:v>
                </c:pt>
                <c:pt idx="10">
                  <c:v>PO.DAAC</c:v>
                </c:pt>
                <c:pt idx="11">
                  <c:v>SEDAC</c:v>
                </c:pt>
              </c:strCache>
            </c:strRef>
          </c:cat>
          <c:val>
            <c:numRef>
              <c:f>'Data Users'!$B$19:$M$19</c:f>
              <c:numCache>
                <c:formatCode>#,##0</c:formatCode>
                <c:ptCount val="12"/>
                <c:pt idx="0">
                  <c:v>421</c:v>
                </c:pt>
                <c:pt idx="1">
                  <c:v>126</c:v>
                </c:pt>
                <c:pt idx="2">
                  <c:v>1252</c:v>
                </c:pt>
                <c:pt idx="3">
                  <c:v>2641</c:v>
                </c:pt>
                <c:pt idx="4">
                  <c:v>185</c:v>
                </c:pt>
                <c:pt idx="5">
                  <c:v>6420</c:v>
                </c:pt>
                <c:pt idx="6">
                  <c:v>973</c:v>
                </c:pt>
                <c:pt idx="7">
                  <c:v>642</c:v>
                </c:pt>
                <c:pt idx="8">
                  <c:v>176</c:v>
                </c:pt>
                <c:pt idx="9">
                  <c:v>484</c:v>
                </c:pt>
                <c:pt idx="10">
                  <c:v>1901</c:v>
                </c:pt>
                <c:pt idx="11">
                  <c:v>857</c:v>
                </c:pt>
              </c:numCache>
            </c:numRef>
          </c:val>
        </c:ser>
        <c:ser>
          <c:idx val="4"/>
          <c:order val="4"/>
          <c:tx>
            <c:strRef>
              <c:f>'Data Users'!$A$20</c:f>
              <c:strCache>
                <c:ptCount val="1"/>
                <c:pt idx="0">
                  <c:v>US ORG         </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'Data Users'!$B$15:$M$15</c:f>
              <c:strCache>
                <c:ptCount val="12"/>
                <c:pt idx="0">
                  <c:v>ASDC</c:v>
                </c:pt>
                <c:pt idx="1">
                  <c:v>ASF</c:v>
                </c:pt>
                <c:pt idx="2">
                  <c:v>CDDIS</c:v>
                </c:pt>
                <c:pt idx="3">
                  <c:v>GES DISC</c:v>
                </c:pt>
                <c:pt idx="4">
                  <c:v>GHRC</c:v>
                </c:pt>
                <c:pt idx="5">
                  <c:v>LP DAAC</c:v>
                </c:pt>
                <c:pt idx="6">
                  <c:v>MODAPS</c:v>
                </c:pt>
                <c:pt idx="7">
                  <c:v>NSIDC</c:v>
                </c:pt>
                <c:pt idx="8">
                  <c:v>OBPG</c:v>
                </c:pt>
                <c:pt idx="9">
                  <c:v>ORNL</c:v>
                </c:pt>
                <c:pt idx="10">
                  <c:v>PO.DAAC</c:v>
                </c:pt>
                <c:pt idx="11">
                  <c:v>SEDAC</c:v>
                </c:pt>
              </c:strCache>
            </c:strRef>
          </c:cat>
          <c:val>
            <c:numRef>
              <c:f>'Data Users'!$B$20:$M$20</c:f>
              <c:numCache>
                <c:formatCode>#,##0</c:formatCode>
                <c:ptCount val="12"/>
                <c:pt idx="0">
                  <c:v>9</c:v>
                </c:pt>
                <c:pt idx="1">
                  <c:v>41</c:v>
                </c:pt>
                <c:pt idx="2">
                  <c:v>148</c:v>
                </c:pt>
                <c:pt idx="3">
                  <c:v>233</c:v>
                </c:pt>
                <c:pt idx="4">
                  <c:v>4</c:v>
                </c:pt>
                <c:pt idx="5">
                  <c:v>149</c:v>
                </c:pt>
                <c:pt idx="6">
                  <c:v>19</c:v>
                </c:pt>
                <c:pt idx="7">
                  <c:v>55</c:v>
                </c:pt>
                <c:pt idx="8">
                  <c:v>41</c:v>
                </c:pt>
                <c:pt idx="9">
                  <c:v>58</c:v>
                </c:pt>
                <c:pt idx="10">
                  <c:v>41</c:v>
                </c:pt>
                <c:pt idx="11">
                  <c:v>983</c:v>
                </c:pt>
              </c:numCache>
            </c:numRef>
          </c:val>
        </c:ser>
        <c:ser>
          <c:idx val="5"/>
          <c:order val="5"/>
          <c:tx>
            <c:strRef>
              <c:f>'Data Users'!$A$21</c:f>
              <c:strCache>
                <c:ptCount val="1"/>
                <c:pt idx="0">
                  <c:v>US Other</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'Data Users'!$B$15:$M$15</c:f>
              <c:strCache>
                <c:ptCount val="12"/>
                <c:pt idx="0">
                  <c:v>ASDC</c:v>
                </c:pt>
                <c:pt idx="1">
                  <c:v>ASF</c:v>
                </c:pt>
                <c:pt idx="2">
                  <c:v>CDDIS</c:v>
                </c:pt>
                <c:pt idx="3">
                  <c:v>GES DISC</c:v>
                </c:pt>
                <c:pt idx="4">
                  <c:v>GHRC</c:v>
                </c:pt>
                <c:pt idx="5">
                  <c:v>LP DAAC</c:v>
                </c:pt>
                <c:pt idx="6">
                  <c:v>MODAPS</c:v>
                </c:pt>
                <c:pt idx="7">
                  <c:v>NSIDC</c:v>
                </c:pt>
                <c:pt idx="8">
                  <c:v>OBPG</c:v>
                </c:pt>
                <c:pt idx="9">
                  <c:v>ORNL</c:v>
                </c:pt>
                <c:pt idx="10">
                  <c:v>PO.DAAC</c:v>
                </c:pt>
                <c:pt idx="11">
                  <c:v>SEDAC</c:v>
                </c:pt>
              </c:strCache>
            </c:strRef>
          </c:cat>
          <c:val>
            <c:numRef>
              <c:f>'Data Users'!$B$21:$M$21</c:f>
              <c:numCache>
                <c:formatCode>#,##0</c:formatCode>
                <c:ptCount val="12"/>
                <c:pt idx="0">
                  <c:v>67</c:v>
                </c:pt>
                <c:pt idx="1">
                  <c:v>520</c:v>
                </c:pt>
                <c:pt idx="2">
                  <c:v>4666</c:v>
                </c:pt>
                <c:pt idx="3">
                  <c:v>7097</c:v>
                </c:pt>
                <c:pt idx="4">
                  <c:v>225</c:v>
                </c:pt>
                <c:pt idx="5">
                  <c:v>4341</c:v>
                </c:pt>
                <c:pt idx="6">
                  <c:v>1034</c:v>
                </c:pt>
                <c:pt idx="7">
                  <c:v>1268</c:v>
                </c:pt>
                <c:pt idx="8">
                  <c:v>902</c:v>
                </c:pt>
                <c:pt idx="9">
                  <c:v>2453</c:v>
                </c:pt>
                <c:pt idx="10">
                  <c:v>1492</c:v>
                </c:pt>
                <c:pt idx="11">
                  <c:v>21305</c:v>
                </c:pt>
              </c:numCache>
            </c:numRef>
          </c:val>
        </c:ser>
        <c:ser>
          <c:idx val="6"/>
          <c:order val="6"/>
          <c:tx>
            <c:strRef>
              <c:f>'Data Users'!$A$22</c:f>
              <c:strCache>
                <c:ptCount val="1"/>
                <c:pt idx="0">
                  <c:v>Unknown</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'Data Users'!$B$15:$M$15</c:f>
              <c:strCache>
                <c:ptCount val="12"/>
                <c:pt idx="0">
                  <c:v>ASDC</c:v>
                </c:pt>
                <c:pt idx="1">
                  <c:v>ASF</c:v>
                </c:pt>
                <c:pt idx="2">
                  <c:v>CDDIS</c:v>
                </c:pt>
                <c:pt idx="3">
                  <c:v>GES DISC</c:v>
                </c:pt>
                <c:pt idx="4">
                  <c:v>GHRC</c:v>
                </c:pt>
                <c:pt idx="5">
                  <c:v>LP DAAC</c:v>
                </c:pt>
                <c:pt idx="6">
                  <c:v>MODAPS</c:v>
                </c:pt>
                <c:pt idx="7">
                  <c:v>NSIDC</c:v>
                </c:pt>
                <c:pt idx="8">
                  <c:v>OBPG</c:v>
                </c:pt>
                <c:pt idx="9">
                  <c:v>ORNL</c:v>
                </c:pt>
                <c:pt idx="10">
                  <c:v>PO.DAAC</c:v>
                </c:pt>
                <c:pt idx="11">
                  <c:v>SEDAC</c:v>
                </c:pt>
              </c:strCache>
            </c:strRef>
          </c:cat>
          <c:val>
            <c:numRef>
              <c:f>'Data Users'!$B$22:$M$22</c:f>
              <c:numCache>
                <c:formatCode>#,##0</c:formatCode>
                <c:ptCount val="12"/>
                <c:pt idx="0">
                  <c:v>29</c:v>
                </c:pt>
                <c:pt idx="1">
                  <c:v>364</c:v>
                </c:pt>
                <c:pt idx="2">
                  <c:v>3541</c:v>
                </c:pt>
                <c:pt idx="3">
                  <c:v>5550</c:v>
                </c:pt>
                <c:pt idx="4">
                  <c:v>116</c:v>
                </c:pt>
                <c:pt idx="5">
                  <c:v>2142</c:v>
                </c:pt>
                <c:pt idx="6">
                  <c:v>2212</c:v>
                </c:pt>
                <c:pt idx="7">
                  <c:v>1041</c:v>
                </c:pt>
                <c:pt idx="8">
                  <c:v>762</c:v>
                </c:pt>
                <c:pt idx="9">
                  <c:v>1827</c:v>
                </c:pt>
                <c:pt idx="10">
                  <c:v>1345</c:v>
                </c:pt>
                <c:pt idx="11">
                  <c:v>20227</c:v>
                </c:pt>
              </c:numCache>
            </c:numRef>
          </c:val>
        </c:ser>
        <c:gapWidth val="55"/>
        <c:overlap val="100"/>
        <c:axId val="111458176"/>
        <c:axId val="111459712"/>
      </c:barChart>
      <c:catAx>
        <c:axId val="111458176"/>
        <c:scaling>
          <c:orientation val="minMax"/>
        </c:scaling>
        <c:axPos val="b"/>
        <c:numFmt formatCode="General" sourceLinked="1"/>
        <c:majorTickMark val="none"/>
        <c:tickLblPos val="nextTo"/>
        <c:spPr>
          <a:ln w="3175">
            <a:solidFill>
              <a:srgbClr val="808080"/>
            </a:solidFill>
            <a:prstDash val="solid"/>
          </a:ln>
        </c:spPr>
        <c:txPr>
          <a:bodyPr rot="-5400000" vert="horz"/>
          <a:lstStyle/>
          <a:p>
            <a:pPr>
              <a:defRPr sz="1000"/>
            </a:pPr>
            <a:endParaRPr lang="en-US"/>
          </a:p>
        </c:txPr>
        <c:crossAx val="111459712"/>
        <c:crosses val="autoZero"/>
        <c:auto val="1"/>
        <c:lblAlgn val="ctr"/>
        <c:lblOffset val="100"/>
      </c:catAx>
      <c:valAx>
        <c:axId val="111459712"/>
        <c:scaling>
          <c:orientation val="minMax"/>
        </c:scaling>
        <c:axPos val="l"/>
        <c:majorGridlines>
          <c:spPr>
            <a:ln w="3175">
              <a:solidFill>
                <a:srgbClr val="808080"/>
              </a:solidFill>
              <a:prstDash val="solid"/>
            </a:ln>
          </c:spPr>
        </c:majorGridlines>
        <c:numFmt formatCode="#,##0" sourceLinked="1"/>
        <c:majorTickMark val="none"/>
        <c:tickLblPos val="nextTo"/>
        <c:crossAx val="111458176"/>
        <c:crosses val="autoZero"/>
        <c:crossBetween val="between"/>
      </c:valAx>
      <c:spPr>
        <a:solidFill>
          <a:srgbClr val="FFFFFF"/>
        </a:solidFill>
        <a:ln w="25400">
          <a:solidFill>
            <a:srgbClr val="808080"/>
          </a:solidFill>
        </a:ln>
      </c:spPr>
    </c:plotArea>
    <c:legend>
      <c:legendPos val="r"/>
      <c:layout>
        <c:manualLayout>
          <c:xMode val="edge"/>
          <c:yMode val="edge"/>
          <c:x val="0.83263437524855965"/>
          <c:y val="0.20179072672893553"/>
          <c:w val="0.14290000980184539"/>
          <c:h val="0.54340085290729434"/>
        </c:manualLayout>
      </c:layout>
    </c:legend>
    <c:plotVisOnly val="1"/>
    <c:dispBlanksAs val="gap"/>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600" baseline="0"/>
            </a:pPr>
            <a:r>
              <a:rPr lang="en-US" sz="1600" baseline="0"/>
              <a:t>Repeat Data Users By Domain</a:t>
            </a:r>
          </a:p>
        </c:rich>
      </c:tx>
      <c:spPr>
        <a:noFill/>
        <a:ln w="25400">
          <a:noFill/>
        </a:ln>
      </c:spPr>
    </c:title>
    <c:plotArea>
      <c:layout/>
      <c:barChart>
        <c:barDir val="col"/>
        <c:grouping val="stacked"/>
        <c:ser>
          <c:idx val="0"/>
          <c:order val="0"/>
          <c:tx>
            <c:strRef>
              <c:f>'Data Users'!$A$57</c:f>
              <c:strCache>
                <c:ptCount val="1"/>
                <c:pt idx="0">
                  <c:v>Foreign</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'Data Users'!$B$56:$M$56</c:f>
              <c:strCache>
                <c:ptCount val="12"/>
                <c:pt idx="0">
                  <c:v>ASDC</c:v>
                </c:pt>
                <c:pt idx="1">
                  <c:v>ASF</c:v>
                </c:pt>
                <c:pt idx="2">
                  <c:v>CDDIS</c:v>
                </c:pt>
                <c:pt idx="3">
                  <c:v>GES DISC</c:v>
                </c:pt>
                <c:pt idx="4">
                  <c:v>GHRC</c:v>
                </c:pt>
                <c:pt idx="5">
                  <c:v>LP DAAC</c:v>
                </c:pt>
                <c:pt idx="6">
                  <c:v>MODAPS</c:v>
                </c:pt>
                <c:pt idx="7">
                  <c:v>NSIDC</c:v>
                </c:pt>
                <c:pt idx="8">
                  <c:v>OBPG</c:v>
                </c:pt>
                <c:pt idx="9">
                  <c:v>ORNL</c:v>
                </c:pt>
                <c:pt idx="10">
                  <c:v>PO.DAAC</c:v>
                </c:pt>
                <c:pt idx="11">
                  <c:v>SEDAC</c:v>
                </c:pt>
              </c:strCache>
            </c:strRef>
          </c:cat>
          <c:val>
            <c:numRef>
              <c:f>'Data Users'!$B$57:$M$57</c:f>
              <c:numCache>
                <c:formatCode>#,##0</c:formatCode>
                <c:ptCount val="12"/>
                <c:pt idx="0">
                  <c:v>566</c:v>
                </c:pt>
                <c:pt idx="1">
                  <c:v>495</c:v>
                </c:pt>
                <c:pt idx="2">
                  <c:v>19049</c:v>
                </c:pt>
                <c:pt idx="3">
                  <c:v>17143</c:v>
                </c:pt>
                <c:pt idx="4">
                  <c:v>490</c:v>
                </c:pt>
                <c:pt idx="5">
                  <c:v>11825</c:v>
                </c:pt>
                <c:pt idx="6">
                  <c:v>9977</c:v>
                </c:pt>
                <c:pt idx="7">
                  <c:v>2908</c:v>
                </c:pt>
                <c:pt idx="8">
                  <c:v>4960</c:v>
                </c:pt>
                <c:pt idx="9">
                  <c:v>3848</c:v>
                </c:pt>
                <c:pt idx="10">
                  <c:v>3535</c:v>
                </c:pt>
                <c:pt idx="11">
                  <c:v>17117</c:v>
                </c:pt>
              </c:numCache>
            </c:numRef>
          </c:val>
        </c:ser>
        <c:ser>
          <c:idx val="1"/>
          <c:order val="1"/>
          <c:tx>
            <c:strRef>
              <c:f>'Data Users'!$A$58</c:f>
              <c:strCache>
                <c:ptCount val="1"/>
                <c:pt idx="0">
                  <c:v>US COM</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'Data Users'!$B$56:$M$56</c:f>
              <c:strCache>
                <c:ptCount val="12"/>
                <c:pt idx="0">
                  <c:v>ASDC</c:v>
                </c:pt>
                <c:pt idx="1">
                  <c:v>ASF</c:v>
                </c:pt>
                <c:pt idx="2">
                  <c:v>CDDIS</c:v>
                </c:pt>
                <c:pt idx="3">
                  <c:v>GES DISC</c:v>
                </c:pt>
                <c:pt idx="4">
                  <c:v>GHRC</c:v>
                </c:pt>
                <c:pt idx="5">
                  <c:v>LP DAAC</c:v>
                </c:pt>
                <c:pt idx="6">
                  <c:v>MODAPS</c:v>
                </c:pt>
                <c:pt idx="7">
                  <c:v>NSIDC</c:v>
                </c:pt>
                <c:pt idx="8">
                  <c:v>OBPG</c:v>
                </c:pt>
                <c:pt idx="9">
                  <c:v>ORNL</c:v>
                </c:pt>
                <c:pt idx="10">
                  <c:v>PO.DAAC</c:v>
                </c:pt>
                <c:pt idx="11">
                  <c:v>SEDAC</c:v>
                </c:pt>
              </c:strCache>
            </c:strRef>
          </c:cat>
          <c:val>
            <c:numRef>
              <c:f>'Data Users'!$B$58:$M$58</c:f>
              <c:numCache>
                <c:formatCode>#,##0</c:formatCode>
                <c:ptCount val="12"/>
                <c:pt idx="0">
                  <c:v>209</c:v>
                </c:pt>
                <c:pt idx="1">
                  <c:v>68</c:v>
                </c:pt>
                <c:pt idx="2">
                  <c:v>3159</c:v>
                </c:pt>
                <c:pt idx="3">
                  <c:v>2978</c:v>
                </c:pt>
                <c:pt idx="4">
                  <c:v>84</c:v>
                </c:pt>
                <c:pt idx="5">
                  <c:v>4456</c:v>
                </c:pt>
                <c:pt idx="6">
                  <c:v>879</c:v>
                </c:pt>
                <c:pt idx="7">
                  <c:v>885</c:v>
                </c:pt>
                <c:pt idx="8">
                  <c:v>320</c:v>
                </c:pt>
                <c:pt idx="9">
                  <c:v>1054</c:v>
                </c:pt>
                <c:pt idx="10">
                  <c:v>1404</c:v>
                </c:pt>
                <c:pt idx="11">
                  <c:v>7054</c:v>
                </c:pt>
              </c:numCache>
            </c:numRef>
          </c:val>
        </c:ser>
        <c:ser>
          <c:idx val="2"/>
          <c:order val="2"/>
          <c:tx>
            <c:strRef>
              <c:f>'Data Users'!$A$59</c:f>
              <c:strCache>
                <c:ptCount val="1"/>
                <c:pt idx="0">
                  <c:v>US EDU         </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'Data Users'!$B$56:$M$56</c:f>
              <c:strCache>
                <c:ptCount val="12"/>
                <c:pt idx="0">
                  <c:v>ASDC</c:v>
                </c:pt>
                <c:pt idx="1">
                  <c:v>ASF</c:v>
                </c:pt>
                <c:pt idx="2">
                  <c:v>CDDIS</c:v>
                </c:pt>
                <c:pt idx="3">
                  <c:v>GES DISC</c:v>
                </c:pt>
                <c:pt idx="4">
                  <c:v>GHRC</c:v>
                </c:pt>
                <c:pt idx="5">
                  <c:v>LP DAAC</c:v>
                </c:pt>
                <c:pt idx="6">
                  <c:v>MODAPS</c:v>
                </c:pt>
                <c:pt idx="7">
                  <c:v>NSIDC</c:v>
                </c:pt>
                <c:pt idx="8">
                  <c:v>OBPG</c:v>
                </c:pt>
                <c:pt idx="9">
                  <c:v>ORNL</c:v>
                </c:pt>
                <c:pt idx="10">
                  <c:v>PO.DAAC</c:v>
                </c:pt>
                <c:pt idx="11">
                  <c:v>SEDAC</c:v>
                </c:pt>
              </c:strCache>
            </c:strRef>
          </c:cat>
          <c:val>
            <c:numRef>
              <c:f>'Data Users'!$B$59:$M$59</c:f>
              <c:numCache>
                <c:formatCode>#,##0</c:formatCode>
                <c:ptCount val="12"/>
                <c:pt idx="0">
                  <c:v>193</c:v>
                </c:pt>
                <c:pt idx="1">
                  <c:v>136</c:v>
                </c:pt>
                <c:pt idx="2">
                  <c:v>612</c:v>
                </c:pt>
                <c:pt idx="3">
                  <c:v>2465</c:v>
                </c:pt>
                <c:pt idx="4">
                  <c:v>109</c:v>
                </c:pt>
                <c:pt idx="5">
                  <c:v>1259</c:v>
                </c:pt>
                <c:pt idx="6">
                  <c:v>694</c:v>
                </c:pt>
                <c:pt idx="7">
                  <c:v>549</c:v>
                </c:pt>
                <c:pt idx="8">
                  <c:v>425</c:v>
                </c:pt>
                <c:pt idx="9">
                  <c:v>527</c:v>
                </c:pt>
                <c:pt idx="10">
                  <c:v>716</c:v>
                </c:pt>
                <c:pt idx="11">
                  <c:v>1198</c:v>
                </c:pt>
              </c:numCache>
            </c:numRef>
          </c:val>
        </c:ser>
        <c:ser>
          <c:idx val="3"/>
          <c:order val="3"/>
          <c:tx>
            <c:strRef>
              <c:f>'Data Users'!$A$60</c:f>
              <c:strCache>
                <c:ptCount val="1"/>
                <c:pt idx="0">
                  <c:v>US GOV         </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'Data Users'!$B$56:$M$56</c:f>
              <c:strCache>
                <c:ptCount val="12"/>
                <c:pt idx="0">
                  <c:v>ASDC</c:v>
                </c:pt>
                <c:pt idx="1">
                  <c:v>ASF</c:v>
                </c:pt>
                <c:pt idx="2">
                  <c:v>CDDIS</c:v>
                </c:pt>
                <c:pt idx="3">
                  <c:v>GES DISC</c:v>
                </c:pt>
                <c:pt idx="4">
                  <c:v>GHRC</c:v>
                </c:pt>
                <c:pt idx="5">
                  <c:v>LP DAAC</c:v>
                </c:pt>
                <c:pt idx="6">
                  <c:v>MODAPS</c:v>
                </c:pt>
                <c:pt idx="7">
                  <c:v>NSIDC</c:v>
                </c:pt>
                <c:pt idx="8">
                  <c:v>OBPG</c:v>
                </c:pt>
                <c:pt idx="9">
                  <c:v>ORNL</c:v>
                </c:pt>
                <c:pt idx="10">
                  <c:v>PO.DAAC</c:v>
                </c:pt>
                <c:pt idx="11">
                  <c:v>SEDAC</c:v>
                </c:pt>
              </c:strCache>
            </c:strRef>
          </c:cat>
          <c:val>
            <c:numRef>
              <c:f>'Data Users'!$B$60:$M$60</c:f>
              <c:numCache>
                <c:formatCode>#,##0</c:formatCode>
                <c:ptCount val="12"/>
                <c:pt idx="0">
                  <c:v>197</c:v>
                </c:pt>
                <c:pt idx="1">
                  <c:v>33</c:v>
                </c:pt>
                <c:pt idx="2">
                  <c:v>607</c:v>
                </c:pt>
                <c:pt idx="3">
                  <c:v>1186</c:v>
                </c:pt>
                <c:pt idx="4">
                  <c:v>55</c:v>
                </c:pt>
                <c:pt idx="5">
                  <c:v>2489</c:v>
                </c:pt>
                <c:pt idx="6">
                  <c:v>446</c:v>
                </c:pt>
                <c:pt idx="7">
                  <c:v>260</c:v>
                </c:pt>
                <c:pt idx="8">
                  <c:v>104</c:v>
                </c:pt>
                <c:pt idx="9">
                  <c:v>128</c:v>
                </c:pt>
                <c:pt idx="10">
                  <c:v>573</c:v>
                </c:pt>
                <c:pt idx="11">
                  <c:v>350</c:v>
                </c:pt>
              </c:numCache>
            </c:numRef>
          </c:val>
        </c:ser>
        <c:ser>
          <c:idx val="4"/>
          <c:order val="4"/>
          <c:tx>
            <c:strRef>
              <c:f>'Data Users'!$A$61</c:f>
              <c:strCache>
                <c:ptCount val="1"/>
                <c:pt idx="0">
                  <c:v>US ORG         </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'Data Users'!$B$56:$M$56</c:f>
              <c:strCache>
                <c:ptCount val="12"/>
                <c:pt idx="0">
                  <c:v>ASDC</c:v>
                </c:pt>
                <c:pt idx="1">
                  <c:v>ASF</c:v>
                </c:pt>
                <c:pt idx="2">
                  <c:v>CDDIS</c:v>
                </c:pt>
                <c:pt idx="3">
                  <c:v>GES DISC</c:v>
                </c:pt>
                <c:pt idx="4">
                  <c:v>GHRC</c:v>
                </c:pt>
                <c:pt idx="5">
                  <c:v>LP DAAC</c:v>
                </c:pt>
                <c:pt idx="6">
                  <c:v>MODAPS</c:v>
                </c:pt>
                <c:pt idx="7">
                  <c:v>NSIDC</c:v>
                </c:pt>
                <c:pt idx="8">
                  <c:v>OBPG</c:v>
                </c:pt>
                <c:pt idx="9">
                  <c:v>ORNL</c:v>
                </c:pt>
                <c:pt idx="10">
                  <c:v>PO.DAAC</c:v>
                </c:pt>
                <c:pt idx="11">
                  <c:v>SEDAC</c:v>
                </c:pt>
              </c:strCache>
            </c:strRef>
          </c:cat>
          <c:val>
            <c:numRef>
              <c:f>'Data Users'!$B$61:$M$61</c:f>
              <c:numCache>
                <c:formatCode>#,##0</c:formatCode>
                <c:ptCount val="12"/>
                <c:pt idx="0">
                  <c:v>4</c:v>
                </c:pt>
                <c:pt idx="1">
                  <c:v>16</c:v>
                </c:pt>
                <c:pt idx="2">
                  <c:v>99</c:v>
                </c:pt>
                <c:pt idx="3">
                  <c:v>67</c:v>
                </c:pt>
                <c:pt idx="4">
                  <c:v>0</c:v>
                </c:pt>
                <c:pt idx="5">
                  <c:v>52</c:v>
                </c:pt>
                <c:pt idx="6">
                  <c:v>7</c:v>
                </c:pt>
                <c:pt idx="7">
                  <c:v>21</c:v>
                </c:pt>
                <c:pt idx="8">
                  <c:v>27</c:v>
                </c:pt>
                <c:pt idx="9">
                  <c:v>8</c:v>
                </c:pt>
                <c:pt idx="10">
                  <c:v>13</c:v>
                </c:pt>
                <c:pt idx="11">
                  <c:v>277</c:v>
                </c:pt>
              </c:numCache>
            </c:numRef>
          </c:val>
        </c:ser>
        <c:ser>
          <c:idx val="5"/>
          <c:order val="5"/>
          <c:tx>
            <c:strRef>
              <c:f>'Data Users'!$A$62</c:f>
              <c:strCache>
                <c:ptCount val="1"/>
                <c:pt idx="0">
                  <c:v>US Other</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'Data Users'!$B$56:$M$56</c:f>
              <c:strCache>
                <c:ptCount val="12"/>
                <c:pt idx="0">
                  <c:v>ASDC</c:v>
                </c:pt>
                <c:pt idx="1">
                  <c:v>ASF</c:v>
                </c:pt>
                <c:pt idx="2">
                  <c:v>CDDIS</c:v>
                </c:pt>
                <c:pt idx="3">
                  <c:v>GES DISC</c:v>
                </c:pt>
                <c:pt idx="4">
                  <c:v>GHRC</c:v>
                </c:pt>
                <c:pt idx="5">
                  <c:v>LP DAAC</c:v>
                </c:pt>
                <c:pt idx="6">
                  <c:v>MODAPS</c:v>
                </c:pt>
                <c:pt idx="7">
                  <c:v>NSIDC</c:v>
                </c:pt>
                <c:pt idx="8">
                  <c:v>OBPG</c:v>
                </c:pt>
                <c:pt idx="9">
                  <c:v>ORNL</c:v>
                </c:pt>
                <c:pt idx="10">
                  <c:v>PO.DAAC</c:v>
                </c:pt>
                <c:pt idx="11">
                  <c:v>SEDAC</c:v>
                </c:pt>
              </c:strCache>
            </c:strRef>
          </c:cat>
          <c:val>
            <c:numRef>
              <c:f>'Data Users'!$B$62:$M$62</c:f>
              <c:numCache>
                <c:formatCode>#,##0</c:formatCode>
                <c:ptCount val="12"/>
                <c:pt idx="0">
                  <c:v>27</c:v>
                </c:pt>
                <c:pt idx="1">
                  <c:v>83</c:v>
                </c:pt>
                <c:pt idx="2">
                  <c:v>2180</c:v>
                </c:pt>
                <c:pt idx="3">
                  <c:v>1711</c:v>
                </c:pt>
                <c:pt idx="4">
                  <c:v>43</c:v>
                </c:pt>
                <c:pt idx="5">
                  <c:v>1198</c:v>
                </c:pt>
                <c:pt idx="6">
                  <c:v>333</c:v>
                </c:pt>
                <c:pt idx="7">
                  <c:v>258</c:v>
                </c:pt>
                <c:pt idx="8">
                  <c:v>295</c:v>
                </c:pt>
                <c:pt idx="9">
                  <c:v>411</c:v>
                </c:pt>
                <c:pt idx="10">
                  <c:v>303</c:v>
                </c:pt>
                <c:pt idx="11">
                  <c:v>5193</c:v>
                </c:pt>
              </c:numCache>
            </c:numRef>
          </c:val>
        </c:ser>
        <c:ser>
          <c:idx val="6"/>
          <c:order val="6"/>
          <c:tx>
            <c:strRef>
              <c:f>'Data Users'!$A$63</c:f>
              <c:strCache>
                <c:ptCount val="1"/>
                <c:pt idx="0">
                  <c:v>Unknown</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'Data Users'!$B$56:$M$56</c:f>
              <c:strCache>
                <c:ptCount val="12"/>
                <c:pt idx="0">
                  <c:v>ASDC</c:v>
                </c:pt>
                <c:pt idx="1">
                  <c:v>ASF</c:v>
                </c:pt>
                <c:pt idx="2">
                  <c:v>CDDIS</c:v>
                </c:pt>
                <c:pt idx="3">
                  <c:v>GES DISC</c:v>
                </c:pt>
                <c:pt idx="4">
                  <c:v>GHRC</c:v>
                </c:pt>
                <c:pt idx="5">
                  <c:v>LP DAAC</c:v>
                </c:pt>
                <c:pt idx="6">
                  <c:v>MODAPS</c:v>
                </c:pt>
                <c:pt idx="7">
                  <c:v>NSIDC</c:v>
                </c:pt>
                <c:pt idx="8">
                  <c:v>OBPG</c:v>
                </c:pt>
                <c:pt idx="9">
                  <c:v>ORNL</c:v>
                </c:pt>
                <c:pt idx="10">
                  <c:v>PO.DAAC</c:v>
                </c:pt>
                <c:pt idx="11">
                  <c:v>SEDAC</c:v>
                </c:pt>
              </c:strCache>
            </c:strRef>
          </c:cat>
          <c:val>
            <c:numRef>
              <c:f>'Data Users'!$B$63:$M$63</c:f>
              <c:numCache>
                <c:formatCode>#,##0</c:formatCode>
                <c:ptCount val="12"/>
                <c:pt idx="0">
                  <c:v>7</c:v>
                </c:pt>
                <c:pt idx="1">
                  <c:v>32</c:v>
                </c:pt>
                <c:pt idx="2">
                  <c:v>1240</c:v>
                </c:pt>
                <c:pt idx="3">
                  <c:v>1065</c:v>
                </c:pt>
                <c:pt idx="4">
                  <c:v>19</c:v>
                </c:pt>
                <c:pt idx="5">
                  <c:v>491</c:v>
                </c:pt>
                <c:pt idx="6">
                  <c:v>575</c:v>
                </c:pt>
                <c:pt idx="7">
                  <c:v>264</c:v>
                </c:pt>
                <c:pt idx="8">
                  <c:v>168</c:v>
                </c:pt>
                <c:pt idx="9">
                  <c:v>374</c:v>
                </c:pt>
                <c:pt idx="10">
                  <c:v>348</c:v>
                </c:pt>
                <c:pt idx="11">
                  <c:v>2637</c:v>
                </c:pt>
              </c:numCache>
            </c:numRef>
          </c:val>
        </c:ser>
        <c:gapWidth val="55"/>
        <c:overlap val="100"/>
        <c:axId val="111517696"/>
        <c:axId val="111519232"/>
      </c:barChart>
      <c:catAx>
        <c:axId val="111517696"/>
        <c:scaling>
          <c:orientation val="minMax"/>
        </c:scaling>
        <c:axPos val="b"/>
        <c:numFmt formatCode="#,##0" sourceLinked="1"/>
        <c:majorTickMark val="none"/>
        <c:tickLblPos val="nextTo"/>
        <c:spPr>
          <a:ln w="3175">
            <a:solidFill>
              <a:srgbClr val="808080"/>
            </a:solidFill>
            <a:prstDash val="solid"/>
          </a:ln>
        </c:spPr>
        <c:txPr>
          <a:bodyPr rot="-5400000" vert="horz"/>
          <a:lstStyle/>
          <a:p>
            <a:pPr>
              <a:defRPr baseline="0"/>
            </a:pPr>
            <a:endParaRPr lang="en-US"/>
          </a:p>
        </c:txPr>
        <c:crossAx val="111519232"/>
        <c:crosses val="autoZero"/>
        <c:auto val="1"/>
        <c:lblAlgn val="ctr"/>
        <c:lblOffset val="100"/>
      </c:catAx>
      <c:valAx>
        <c:axId val="111519232"/>
        <c:scaling>
          <c:orientation val="minMax"/>
        </c:scaling>
        <c:axPos val="l"/>
        <c:majorGridlines>
          <c:spPr>
            <a:ln w="3175">
              <a:solidFill>
                <a:srgbClr val="808080"/>
              </a:solidFill>
              <a:prstDash val="solid"/>
            </a:ln>
          </c:spPr>
        </c:majorGridlines>
        <c:numFmt formatCode="#,##0" sourceLinked="1"/>
        <c:majorTickMark val="none"/>
        <c:tickLblPos val="nextTo"/>
        <c:spPr>
          <a:ln w="3175">
            <a:solidFill>
              <a:srgbClr val="808080"/>
            </a:solidFill>
            <a:prstDash val="solid"/>
          </a:ln>
        </c:spPr>
        <c:crossAx val="111517696"/>
        <c:crosses val="autoZero"/>
        <c:crossBetween val="between"/>
        <c:majorUnit val="5000"/>
      </c:valAx>
      <c:spPr>
        <a:solidFill>
          <a:srgbClr val="FFFFFF"/>
        </a:solidFill>
        <a:ln>
          <a:solidFill>
            <a:srgbClr val="808080"/>
          </a:solidFill>
        </a:ln>
      </c:spPr>
    </c:plotArea>
    <c:legend>
      <c:legendPos val="r"/>
      <c:layout>
        <c:manualLayout>
          <c:xMode val="edge"/>
          <c:yMode val="edge"/>
          <c:x val="0.84856109550763947"/>
          <c:y val="0.1716370440165649"/>
          <c:w val="0.13144439525654991"/>
          <c:h val="0.51817881166136104"/>
        </c:manualLayout>
      </c:layout>
      <c:spPr>
        <a:noFill/>
        <a:ln w="25400">
          <a:noFill/>
        </a:ln>
      </c:spPr>
    </c:legend>
    <c:plotVisOnly val="1"/>
    <c:dispBlanksAs val="gap"/>
  </c:chart>
  <c:spPr>
    <a:solidFill>
      <a:srgbClr val="FFFFFF"/>
    </a:solidFill>
    <a:ln w="3175">
      <a:solidFill>
        <a:schemeClr val="tx1"/>
      </a:solidFill>
      <a:prstDash val="solid"/>
    </a:ln>
  </c:spPr>
  <c:printSettings>
    <c:headerFooter alignWithMargins="0"/>
    <c:pageMargins b="1" l="0.75000000000001465" r="0.7500000000000146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Foreign Users</a:t>
            </a:r>
          </a:p>
        </c:rich>
      </c:tx>
    </c:title>
    <c:view3D>
      <c:rotX val="30"/>
      <c:perspective val="30"/>
    </c:view3D>
    <c:plotArea>
      <c:layout/>
      <c:pie3DChart>
        <c:varyColors val="1"/>
        <c:ser>
          <c:idx val="0"/>
          <c:order val="0"/>
          <c:tx>
            <c:strRef>
              <c:f>'Foreign Distribution'!$B$3</c:f>
              <c:strCache>
                <c:ptCount val="1"/>
                <c:pt idx="0">
                  <c:v># of Users 4</c:v>
                </c:pt>
              </c:strCache>
            </c:strRef>
          </c:tx>
          <c:dLbls>
            <c:dLbl>
              <c:idx val="0"/>
              <c:tx>
                <c:rich>
                  <a:bodyPr/>
                  <a:lstStyle/>
                  <a:p>
                    <a:r>
                      <a:rPr lang="en-US"/>
                      <a:t>EU, 130,861, 26%</a:t>
                    </a:r>
                  </a:p>
                </c:rich>
              </c:tx>
              <c:dLblPos val="bestFit"/>
              <c:showVal val="1"/>
              <c:showCatName val="1"/>
              <c:showPercent val="1"/>
            </c:dLbl>
            <c:dLbl>
              <c:idx val="2"/>
              <c:tx>
                <c:rich>
                  <a:bodyPr/>
                  <a:lstStyle/>
                  <a:p>
                    <a:r>
                      <a:rPr lang="en-US"/>
                      <a:t>China, 95,635, 19%</a:t>
                    </a:r>
                  </a:p>
                </c:rich>
              </c:tx>
              <c:dLblPos val="bestFit"/>
              <c:showVal val="1"/>
              <c:showCatName val="1"/>
              <c:showPercent val="1"/>
            </c:dLbl>
            <c:dLbl>
              <c:idx val="5"/>
              <c:tx>
                <c:rich>
                  <a:bodyPr/>
                  <a:lstStyle/>
                  <a:p>
                    <a:r>
                      <a:rPr lang="en-US"/>
                      <a:t>Unknown, 37,552, 8%</a:t>
                    </a:r>
                  </a:p>
                </c:rich>
              </c:tx>
              <c:dLblPos val="bestFit"/>
              <c:showVal val="1"/>
              <c:showCatName val="1"/>
              <c:showPercent val="1"/>
            </c:dLbl>
            <c:dLblPos val="bestFit"/>
            <c:showVal val="1"/>
            <c:showCatName val="1"/>
            <c:showPercent val="1"/>
            <c:showLeaderLines val="1"/>
          </c:dLbls>
          <c:cat>
            <c:strRef>
              <c:f>'Foreign Distribution'!$A$4:$A$9</c:f>
              <c:strCache>
                <c:ptCount val="6"/>
                <c:pt idx="0">
                  <c:v>EU 1</c:v>
                </c:pt>
                <c:pt idx="1">
                  <c:v>Canada</c:v>
                </c:pt>
                <c:pt idx="2">
                  <c:v>China 2</c:v>
                </c:pt>
                <c:pt idx="3">
                  <c:v>Japan</c:v>
                </c:pt>
                <c:pt idx="4">
                  <c:v>Other Foreign Countries</c:v>
                </c:pt>
                <c:pt idx="5">
                  <c:v>Unknown 3</c:v>
                </c:pt>
              </c:strCache>
            </c:strRef>
          </c:cat>
          <c:val>
            <c:numRef>
              <c:f>'Foreign Distribution'!$B$4:$B$9</c:f>
              <c:numCache>
                <c:formatCode>#,##0</c:formatCode>
                <c:ptCount val="6"/>
                <c:pt idx="0">
                  <c:v>130861</c:v>
                </c:pt>
                <c:pt idx="1">
                  <c:v>22220</c:v>
                </c:pt>
                <c:pt idx="2">
                  <c:v>95635</c:v>
                </c:pt>
                <c:pt idx="3">
                  <c:v>10035</c:v>
                </c:pt>
                <c:pt idx="4">
                  <c:v>207986</c:v>
                </c:pt>
                <c:pt idx="5">
                  <c:v>37552</c:v>
                </c:pt>
              </c:numCache>
            </c:numRef>
          </c:val>
        </c:ser>
        <c:dLbls>
          <c:showVal val="1"/>
        </c:dLbls>
      </c:pie3DChart>
    </c:plotArea>
    <c:plotVisOnly val="1"/>
  </c:chart>
  <c:printSettings>
    <c:headerFooter/>
    <c:pageMargins b="0.75000000000001443" l="0.70000000000000062" r="0.70000000000000062" t="0.750000000000014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Files Ingested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 (56.5 Millions)</a:t>
            </a:r>
          </a:p>
        </c:rich>
      </c:tx>
      <c:spPr>
        <a:noFill/>
        <a:ln w="25400">
          <a:noFill/>
        </a:ln>
      </c:spPr>
    </c:title>
    <c:plotArea>
      <c:layout>
        <c:manualLayout>
          <c:layoutTarget val="inner"/>
          <c:xMode val="edge"/>
          <c:yMode val="edge"/>
          <c:x val="0.35754238709846103"/>
          <c:y val="0.61488867468360853"/>
          <c:w val="0.24022379133176849"/>
          <c:h val="0.27831803169888908"/>
        </c:manualLayout>
      </c:layout>
      <c:pieChart>
        <c:varyColors val="1"/>
        <c:ser>
          <c:idx val="1"/>
          <c:order val="0"/>
          <c:tx>
            <c:strRef>
              <c:f>Ingest!$C$6</c:f>
              <c:strCache>
                <c:ptCount val="1"/>
                <c:pt idx="0">
                  <c:v>Files (Millions)</c:v>
                </c:pt>
              </c:strCache>
            </c:strRef>
          </c:tx>
          <c:dLbls>
            <c:dLbl>
              <c:idx val="0"/>
              <c:layout>
                <c:manualLayout>
                  <c:x val="0.24566811062979024"/>
                  <c:y val="-3.5044991293242199E-2"/>
                </c:manualLayout>
              </c:layout>
              <c:showCatName val="1"/>
              <c:showPercent val="1"/>
            </c:dLbl>
            <c:dLbl>
              <c:idx val="1"/>
              <c:layout>
                <c:manualLayout>
                  <c:x val="4.9491439361482724E-2"/>
                  <c:y val="-4.3293866469315705E-2"/>
                </c:manualLayout>
              </c:layout>
              <c:showCatName val="1"/>
              <c:showPercent val="1"/>
            </c:dLbl>
            <c:dLbl>
              <c:idx val="2"/>
              <c:layout>
                <c:manualLayout>
                  <c:x val="-7.8639632437791734E-2"/>
                  <c:y val="3.3622759960693971E-2"/>
                </c:manualLayout>
              </c:layout>
              <c:showCatName val="1"/>
              <c:showPercent val="1"/>
            </c:dLbl>
            <c:dLbl>
              <c:idx val="6"/>
              <c:layout>
                <c:manualLayout>
                  <c:x val="-0.20610726911500221"/>
                  <c:y val="-0.31909660025483966"/>
                </c:manualLayout>
              </c:layout>
              <c:showCatName val="1"/>
              <c:showPercent val="1"/>
            </c:dLbl>
            <c:dLbl>
              <c:idx val="9"/>
              <c:layout>
                <c:manualLayout>
                  <c:x val="0.20681803383547073"/>
                  <c:y val="-0.143775475128089"/>
                </c:manualLayout>
              </c:layout>
              <c:showCatName val="1"/>
              <c:showPercent val="1"/>
            </c:dLbl>
            <c:showCatName val="1"/>
            <c:showPercent val="1"/>
            <c:showLeaderLines val="1"/>
          </c:dLbls>
          <c:cat>
            <c:strRef>
              <c:f>Ingest!$A$7:$A$16</c:f>
              <c:strCache>
                <c:ptCount val="10"/>
                <c:pt idx="0">
                  <c:v>ASDC</c:v>
                </c:pt>
                <c:pt idx="1">
                  <c:v>ASF</c:v>
                </c:pt>
                <c:pt idx="2">
                  <c:v>CDDIS</c:v>
                </c:pt>
                <c:pt idx="3">
                  <c:v>GESDISC</c:v>
                </c:pt>
                <c:pt idx="4">
                  <c:v>GHRC</c:v>
                </c:pt>
                <c:pt idx="5">
                  <c:v>LPDAAC</c:v>
                </c:pt>
                <c:pt idx="6">
                  <c:v>MODAPS</c:v>
                </c:pt>
                <c:pt idx="7">
                  <c:v>NSIDC</c:v>
                </c:pt>
                <c:pt idx="8">
                  <c:v>PODAAC</c:v>
                </c:pt>
                <c:pt idx="9">
                  <c:v>SEDAC</c:v>
                </c:pt>
              </c:strCache>
            </c:strRef>
          </c:cat>
          <c:val>
            <c:numRef>
              <c:f>Ingest!$C$7:$C$16</c:f>
              <c:numCache>
                <c:formatCode>#,##0.0</c:formatCode>
                <c:ptCount val="10"/>
                <c:pt idx="0">
                  <c:v>21.914881999999999</c:v>
                </c:pt>
                <c:pt idx="1">
                  <c:v>0.153895</c:v>
                </c:pt>
                <c:pt idx="2">
                  <c:v>9.8952650000000002</c:v>
                </c:pt>
                <c:pt idx="3">
                  <c:v>6.6366129999999997</c:v>
                </c:pt>
                <c:pt idx="4">
                  <c:v>2.4136169999999999</c:v>
                </c:pt>
                <c:pt idx="5">
                  <c:v>7.0674890000000001</c:v>
                </c:pt>
                <c:pt idx="6">
                  <c:v>0.26669999999999999</c:v>
                </c:pt>
                <c:pt idx="7">
                  <c:v>7.0858340000000002</c:v>
                </c:pt>
                <c:pt idx="8">
                  <c:v>1.0948690000000001</c:v>
                </c:pt>
                <c:pt idx="9">
                  <c:v>1.5E-5</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rgbClr val="00000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Foreign Product Distribution (1000s)</a:t>
            </a:r>
          </a:p>
        </c:rich>
      </c:tx>
    </c:title>
    <c:view3D>
      <c:rotX val="30"/>
      <c:perspective val="30"/>
    </c:view3D>
    <c:plotArea>
      <c:layout/>
      <c:pie3DChart>
        <c:varyColors val="1"/>
        <c:ser>
          <c:idx val="0"/>
          <c:order val="0"/>
          <c:tx>
            <c:strRef>
              <c:f>'Foreign Distribution'!$C$3</c:f>
              <c:strCache>
                <c:ptCount val="1"/>
                <c:pt idx="0">
                  <c:v># of Products (1000s)</c:v>
                </c:pt>
              </c:strCache>
            </c:strRef>
          </c:tx>
          <c:dLbls>
            <c:dLbl>
              <c:idx val="0"/>
              <c:tx>
                <c:rich>
                  <a:bodyPr/>
                  <a:lstStyle/>
                  <a:p>
                    <a:r>
                      <a:rPr lang="en-US"/>
                      <a:t>EU, 102,979, 27%</a:t>
                    </a:r>
                  </a:p>
                </c:rich>
              </c:tx>
              <c:dLblPos val="bestFit"/>
              <c:showVal val="1"/>
              <c:showCatName val="1"/>
              <c:showPercent val="1"/>
            </c:dLbl>
            <c:dLbl>
              <c:idx val="2"/>
              <c:tx>
                <c:rich>
                  <a:bodyPr/>
                  <a:lstStyle/>
                  <a:p>
                    <a:r>
                      <a:rPr lang="en-US"/>
                      <a:t>China, 89,822, 24%</a:t>
                    </a:r>
                  </a:p>
                </c:rich>
              </c:tx>
              <c:dLblPos val="bestFit"/>
              <c:showVal val="1"/>
              <c:showCatName val="1"/>
              <c:showPercent val="1"/>
            </c:dLbl>
            <c:dLbl>
              <c:idx val="5"/>
              <c:layout>
                <c:manualLayout>
                  <c:x val="7.6461986369350893E-2"/>
                  <c:y val="1.5223097112860901E-2"/>
                </c:manualLayout>
              </c:layout>
              <c:tx>
                <c:rich>
                  <a:bodyPr/>
                  <a:lstStyle/>
                  <a:p>
                    <a:r>
                      <a:rPr lang="en-US"/>
                      <a:t>Unknown, 16,783, 4%</a:t>
                    </a:r>
                  </a:p>
                </c:rich>
              </c:tx>
              <c:dLblPos val="bestFit"/>
              <c:showVal val="1"/>
              <c:showCatName val="1"/>
              <c:showPercent val="1"/>
            </c:dLbl>
            <c:dLblPos val="bestFit"/>
            <c:showVal val="1"/>
            <c:showCatName val="1"/>
            <c:showPercent val="1"/>
            <c:showLeaderLines val="1"/>
          </c:dLbls>
          <c:cat>
            <c:strRef>
              <c:f>'Foreign Distribution'!$A$4:$A$9</c:f>
              <c:strCache>
                <c:ptCount val="6"/>
                <c:pt idx="0">
                  <c:v>EU 1</c:v>
                </c:pt>
                <c:pt idx="1">
                  <c:v>Canada</c:v>
                </c:pt>
                <c:pt idx="2">
                  <c:v>China 2</c:v>
                </c:pt>
                <c:pt idx="3">
                  <c:v>Japan</c:v>
                </c:pt>
                <c:pt idx="4">
                  <c:v>Other Foreign Countries</c:v>
                </c:pt>
                <c:pt idx="5">
                  <c:v>Unknown 3</c:v>
                </c:pt>
              </c:strCache>
            </c:strRef>
          </c:cat>
          <c:val>
            <c:numRef>
              <c:f>'Foreign Distribution'!$C$4:$C$9</c:f>
              <c:numCache>
                <c:formatCode>#,##0</c:formatCode>
                <c:ptCount val="6"/>
                <c:pt idx="0">
                  <c:v>102978.815</c:v>
                </c:pt>
                <c:pt idx="1">
                  <c:v>45189.231</c:v>
                </c:pt>
                <c:pt idx="2">
                  <c:v>89822.448000000004</c:v>
                </c:pt>
                <c:pt idx="3">
                  <c:v>40891.800000000003</c:v>
                </c:pt>
                <c:pt idx="4">
                  <c:v>81490.255999999994</c:v>
                </c:pt>
                <c:pt idx="5">
                  <c:v>16783</c:v>
                </c:pt>
              </c:numCache>
            </c:numRef>
          </c:val>
        </c:ser>
        <c:dLbls>
          <c:showVal val="1"/>
        </c:dLbls>
      </c:pie3DChart>
    </c:plotArea>
    <c:plotVisOnly val="1"/>
  </c:chart>
  <c:printSettings>
    <c:headerFooter/>
    <c:pageMargins b="0.75000000000001443" l="0.70000000000000062" r="0.70000000000000062" t="0.75000000000001443"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2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 Visits (1,929,798)</a:t>
            </a:r>
          </a:p>
          <a:p>
            <a:pPr>
              <a:defRPr sz="12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&gt;= 1 min.</a:t>
            </a:r>
          </a:p>
        </c:rich>
      </c:tx>
      <c:spPr>
        <a:noFill/>
        <a:ln w="25400">
          <a:noFill/>
        </a:ln>
      </c:spPr>
    </c:title>
    <c:plotArea>
      <c:layout>
        <c:manualLayout>
          <c:layoutTarget val="inner"/>
          <c:xMode val="edge"/>
          <c:yMode val="edge"/>
          <c:x val="0.36934673366835402"/>
          <c:y val="0.62007385498521161"/>
          <c:w val="0.21608040201005024"/>
          <c:h val="0.30824480652445235"/>
        </c:manualLayout>
      </c:layout>
      <c:pieChart>
        <c:varyColors val="1"/>
        <c:ser>
          <c:idx val="0"/>
          <c:order val="0"/>
          <c:tx>
            <c:strRef>
              <c:f>'Web Visits-Visitors'!$B$12</c:f>
              <c:strCache>
                <c:ptCount val="1"/>
                <c:pt idx="0">
                  <c:v># Visits </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txPr>
              <a:bodyPr/>
              <a:lstStyle/>
              <a:p>
                <a:pPr>
                  <a:defRPr sz="1050"/>
                </a:pPr>
                <a:endParaRPr lang="en-US"/>
              </a:p>
            </c:txPr>
            <c:dLblPos val="bestFit"/>
            <c:showCatName val="1"/>
            <c:showPercent val="1"/>
            <c:showLeaderLines val="1"/>
          </c:dLbls>
          <c:cat>
            <c:strRef>
              <c:f>'Web Visits-Visitors'!$A$13:$A$23</c:f>
              <c:strCache>
                <c:ptCount val="11"/>
                <c:pt idx="0">
                  <c:v>ASDC</c:v>
                </c:pt>
                <c:pt idx="1">
                  <c:v>ASF</c:v>
                </c:pt>
                <c:pt idx="2">
                  <c:v>CDDIS</c:v>
                </c:pt>
                <c:pt idx="3">
                  <c:v>GES DISC</c:v>
                </c:pt>
                <c:pt idx="4">
                  <c:v>GHRC</c:v>
                </c:pt>
                <c:pt idx="5">
                  <c:v>LP DAAC</c:v>
                </c:pt>
                <c:pt idx="6">
                  <c:v>MODAPS</c:v>
                </c:pt>
                <c:pt idx="7">
                  <c:v>NSIDC</c:v>
                </c:pt>
                <c:pt idx="8">
                  <c:v>ORNL</c:v>
                </c:pt>
                <c:pt idx="9">
                  <c:v>PO.DAAC</c:v>
                </c:pt>
                <c:pt idx="10">
                  <c:v>SEDAC</c:v>
                </c:pt>
              </c:strCache>
            </c:strRef>
          </c:cat>
          <c:val>
            <c:numRef>
              <c:f>'Web Visits-Visitors'!$B$13:$B$23</c:f>
              <c:numCache>
                <c:formatCode>#,##0</c:formatCode>
                <c:ptCount val="11"/>
                <c:pt idx="0">
                  <c:v>159750</c:v>
                </c:pt>
                <c:pt idx="1">
                  <c:v>13782</c:v>
                </c:pt>
                <c:pt idx="2">
                  <c:v>8326</c:v>
                </c:pt>
                <c:pt idx="3">
                  <c:v>225553</c:v>
                </c:pt>
                <c:pt idx="4">
                  <c:v>7576</c:v>
                </c:pt>
                <c:pt idx="5">
                  <c:v>127574</c:v>
                </c:pt>
                <c:pt idx="6">
                  <c:v>605342</c:v>
                </c:pt>
                <c:pt idx="7">
                  <c:v>629406</c:v>
                </c:pt>
                <c:pt idx="8">
                  <c:v>17118</c:v>
                </c:pt>
                <c:pt idx="9">
                  <c:v>28531</c:v>
                </c:pt>
                <c:pt idx="10">
                  <c:v>106840</c:v>
                </c:pt>
              </c:numCache>
            </c:numRef>
          </c:val>
        </c:ser>
        <c:dLbls>
          <c:showCatName val="1"/>
          <c:showPercent val="1"/>
        </c:dLbls>
        <c:firstSliceAng val="0"/>
      </c:pieChart>
      <c:spPr>
        <a:solidFill>
          <a:srgbClr val="FFFFFF"/>
        </a:solidFill>
        <a:ln w="25400">
          <a:noFill/>
        </a:ln>
      </c:spPr>
    </c:plotArea>
    <c:plotVisOnly val="1"/>
    <c:dispBlanksAs val="zero"/>
  </c:chart>
  <c:spPr>
    <a:solidFill>
      <a:srgbClr val="FFFFFF"/>
    </a:solidFill>
    <a:ln w="3175">
      <a:solidFill>
        <a:srgbClr val="808080"/>
      </a:solidFill>
      <a:prstDash val="solid"/>
    </a:ln>
  </c:spPr>
  <c:txPr>
    <a:bodyPr/>
    <a:lstStyle/>
    <a:p>
      <a:pPr>
        <a:defRPr sz="1200"/>
      </a:pPr>
      <a:endParaRPr lang="en-US"/>
    </a:p>
  </c:txPr>
  <c:printSettings>
    <c:headerFooter alignWithMargins="0"/>
    <c:pageMargins b="1" l="0.75000000000001465" r="0.7500000000000146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en-US"/>
  <c:chart>
    <c:view3D>
      <c:perspective val="30"/>
    </c:view3D>
    <c:plotArea>
      <c:layout/>
      <c:area3DChart>
        <c:grouping val="standard"/>
        <c:ser>
          <c:idx val="1"/>
          <c:order val="0"/>
          <c:tx>
            <c:strRef>
              <c:f>'Web Visits-Visitors'!$D$35</c:f>
              <c:strCache>
                <c:ptCount val="1"/>
                <c:pt idx="0">
                  <c:v># Unique Visitors</c:v>
                </c:pt>
              </c:strCache>
            </c:strRef>
          </c:tx>
          <c:spPr>
            <a:ln w="25400">
              <a:noFill/>
            </a:ln>
          </c:spPr>
          <c:cat>
            <c:numRef>
              <c:f>'Web Visits-Visitors'!$A$36:$A$47</c:f>
              <c:numCache>
                <c:formatCode>mmm\-yy</c:formatCode>
                <c:ptCount val="12"/>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numCache>
            </c:numRef>
          </c:cat>
          <c:val>
            <c:numRef>
              <c:f>'Web Visits-Visitors'!$D$36:$D$47</c:f>
              <c:numCache>
                <c:formatCode>#,##0</c:formatCode>
                <c:ptCount val="12"/>
                <c:pt idx="0">
                  <c:v>108240</c:v>
                </c:pt>
                <c:pt idx="1">
                  <c:v>102868</c:v>
                </c:pt>
                <c:pt idx="2">
                  <c:v>99780</c:v>
                </c:pt>
                <c:pt idx="3">
                  <c:v>121537</c:v>
                </c:pt>
                <c:pt idx="4">
                  <c:v>108342</c:v>
                </c:pt>
                <c:pt idx="5">
                  <c:v>124486</c:v>
                </c:pt>
                <c:pt idx="6">
                  <c:v>125891</c:v>
                </c:pt>
                <c:pt idx="7">
                  <c:v>111115</c:v>
                </c:pt>
                <c:pt idx="8">
                  <c:v>96441</c:v>
                </c:pt>
                <c:pt idx="9">
                  <c:v>99540</c:v>
                </c:pt>
                <c:pt idx="10">
                  <c:v>94807</c:v>
                </c:pt>
                <c:pt idx="11">
                  <c:v>103626</c:v>
                </c:pt>
              </c:numCache>
            </c:numRef>
          </c:val>
        </c:ser>
        <c:ser>
          <c:idx val="0"/>
          <c:order val="1"/>
          <c:tx>
            <c:strRef>
              <c:f>'Web Visits-Visitors'!$B$35</c:f>
              <c:strCache>
                <c:ptCount val="1"/>
                <c:pt idx="0">
                  <c:v># Visits </c:v>
                </c:pt>
              </c:strCache>
            </c:strRef>
          </c:tx>
          <c:cat>
            <c:numRef>
              <c:f>'Web Visits-Visitors'!$A$36:$A$47</c:f>
              <c:numCache>
                <c:formatCode>mmm\-yy</c:formatCode>
                <c:ptCount val="12"/>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numCache>
            </c:numRef>
          </c:cat>
          <c:val>
            <c:numRef>
              <c:f>'Web Visits-Visitors'!$B$36:$B$47</c:f>
              <c:numCache>
                <c:formatCode>#,##0</c:formatCode>
                <c:ptCount val="12"/>
                <c:pt idx="0">
                  <c:v>155269</c:v>
                </c:pt>
                <c:pt idx="1">
                  <c:v>146333</c:v>
                </c:pt>
                <c:pt idx="2">
                  <c:v>142301</c:v>
                </c:pt>
                <c:pt idx="3">
                  <c:v>175643</c:v>
                </c:pt>
                <c:pt idx="4">
                  <c:v>157054</c:v>
                </c:pt>
                <c:pt idx="5">
                  <c:v>186929</c:v>
                </c:pt>
                <c:pt idx="6">
                  <c:v>188548</c:v>
                </c:pt>
                <c:pt idx="7">
                  <c:v>169621</c:v>
                </c:pt>
                <c:pt idx="8">
                  <c:v>151519</c:v>
                </c:pt>
                <c:pt idx="9">
                  <c:v>163187</c:v>
                </c:pt>
                <c:pt idx="10">
                  <c:v>147278</c:v>
                </c:pt>
                <c:pt idx="11">
                  <c:v>146116</c:v>
                </c:pt>
              </c:numCache>
            </c:numRef>
          </c:val>
        </c:ser>
        <c:ser>
          <c:idx val="2"/>
          <c:order val="2"/>
          <c:tx>
            <c:strRef>
              <c:f>'Web Visits-Visitors'!$C$35</c:f>
              <c:strCache>
                <c:ptCount val="1"/>
                <c:pt idx="0">
                  <c:v># Views</c:v>
                </c:pt>
              </c:strCache>
            </c:strRef>
          </c:tx>
          <c:cat>
            <c:numRef>
              <c:f>'Web Visits-Visitors'!$A$36:$A$47</c:f>
              <c:numCache>
                <c:formatCode>mmm\-yy</c:formatCode>
                <c:ptCount val="12"/>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numCache>
            </c:numRef>
          </c:cat>
          <c:val>
            <c:numRef>
              <c:f>'Web Visits-Visitors'!$C$36:$C$47</c:f>
              <c:numCache>
                <c:formatCode>#,##0</c:formatCode>
                <c:ptCount val="12"/>
                <c:pt idx="0">
                  <c:v>2180927</c:v>
                </c:pt>
                <c:pt idx="1">
                  <c:v>2067847</c:v>
                </c:pt>
                <c:pt idx="2">
                  <c:v>1789784</c:v>
                </c:pt>
                <c:pt idx="3">
                  <c:v>2286986</c:v>
                </c:pt>
                <c:pt idx="4">
                  <c:v>2241338</c:v>
                </c:pt>
                <c:pt idx="5">
                  <c:v>2492811</c:v>
                </c:pt>
                <c:pt idx="6">
                  <c:v>2395851</c:v>
                </c:pt>
                <c:pt idx="7">
                  <c:v>2476173</c:v>
                </c:pt>
                <c:pt idx="8">
                  <c:v>1841919</c:v>
                </c:pt>
                <c:pt idx="9">
                  <c:v>2074423</c:v>
                </c:pt>
                <c:pt idx="10">
                  <c:v>1845963</c:v>
                </c:pt>
                <c:pt idx="11">
                  <c:v>1626277</c:v>
                </c:pt>
              </c:numCache>
            </c:numRef>
          </c:val>
        </c:ser>
        <c:axId val="111766912"/>
        <c:axId val="111797376"/>
        <c:axId val="111777088"/>
      </c:area3DChart>
      <c:dateAx>
        <c:axId val="111766912"/>
        <c:scaling>
          <c:orientation val="minMax"/>
        </c:scaling>
        <c:axPos val="b"/>
        <c:numFmt formatCode="mmm\-yy" sourceLinked="1"/>
        <c:tickLblPos val="nextTo"/>
        <c:crossAx val="111797376"/>
        <c:crosses val="autoZero"/>
        <c:auto val="1"/>
        <c:lblOffset val="100"/>
      </c:dateAx>
      <c:valAx>
        <c:axId val="111797376"/>
        <c:scaling>
          <c:orientation val="minMax"/>
        </c:scaling>
        <c:axPos val="l"/>
        <c:majorGridlines/>
        <c:numFmt formatCode="#,##0" sourceLinked="1"/>
        <c:tickLblPos val="nextTo"/>
        <c:crossAx val="111766912"/>
        <c:crosses val="autoZero"/>
        <c:crossBetween val="midCat"/>
      </c:valAx>
      <c:serAx>
        <c:axId val="111777088"/>
        <c:scaling>
          <c:orientation val="minMax"/>
        </c:scaling>
        <c:delete val="1"/>
        <c:axPos val="b"/>
        <c:tickLblPos val="none"/>
        <c:crossAx val="111797376"/>
        <c:crosses val="autoZero"/>
      </c:serAx>
    </c:plotArea>
    <c:legend>
      <c:legendPos val="t"/>
    </c:legend>
    <c:plotVisOnly val="1"/>
  </c:chart>
  <c:spPr>
    <a:ln>
      <a:solidFill>
        <a:schemeClr val="tx1"/>
      </a:solidFill>
    </a:ln>
  </c:sp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Repeat Web Visitors</a:t>
            </a:r>
            <a:r>
              <a:rPr lang="en-US" baseline="0"/>
              <a:t> </a:t>
            </a:r>
            <a:r>
              <a:rPr lang="en-US"/>
              <a:t>by DAAC in FY2013</a:t>
            </a:r>
          </a:p>
        </c:rich>
      </c:tx>
    </c:title>
    <c:plotArea>
      <c:layout/>
      <c:barChart>
        <c:barDir val="col"/>
        <c:grouping val="stacked"/>
        <c:ser>
          <c:idx val="0"/>
          <c:order val="0"/>
          <c:tx>
            <c:strRef>
              <c:f>'Web Repeat Visitors'!$A$5</c:f>
              <c:strCache>
                <c:ptCount val="1"/>
                <c:pt idx="0">
                  <c:v>ASDC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Visitors'!$B$5:$K$5</c:f>
              <c:numCache>
                <c:formatCode>#,##0</c:formatCode>
                <c:ptCount val="10"/>
                <c:pt idx="0">
                  <c:v>12123</c:v>
                </c:pt>
                <c:pt idx="1">
                  <c:v>3789</c:v>
                </c:pt>
                <c:pt idx="2">
                  <c:v>1788</c:v>
                </c:pt>
                <c:pt idx="3">
                  <c:v>1525</c:v>
                </c:pt>
                <c:pt idx="4">
                  <c:v>845</c:v>
                </c:pt>
                <c:pt idx="5">
                  <c:v>458</c:v>
                </c:pt>
                <c:pt idx="6">
                  <c:v>254</c:v>
                </c:pt>
                <c:pt idx="7">
                  <c:v>136</c:v>
                </c:pt>
                <c:pt idx="8">
                  <c:v>50</c:v>
                </c:pt>
                <c:pt idx="9">
                  <c:v>25</c:v>
                </c:pt>
              </c:numCache>
            </c:numRef>
          </c:val>
        </c:ser>
        <c:ser>
          <c:idx val="1"/>
          <c:order val="1"/>
          <c:tx>
            <c:strRef>
              <c:f>'Web Repeat Visitors'!$A$6</c:f>
              <c:strCache>
                <c:ptCount val="1"/>
                <c:pt idx="0">
                  <c:v>ASF</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Visitors'!$B$6:$K$6</c:f>
              <c:numCache>
                <c:formatCode>#,##0</c:formatCode>
                <c:ptCount val="10"/>
                <c:pt idx="0">
                  <c:v>807</c:v>
                </c:pt>
                <c:pt idx="1">
                  <c:v>329</c:v>
                </c:pt>
                <c:pt idx="2">
                  <c:v>126</c:v>
                </c:pt>
                <c:pt idx="3">
                  <c:v>145</c:v>
                </c:pt>
                <c:pt idx="4">
                  <c:v>88</c:v>
                </c:pt>
                <c:pt idx="5">
                  <c:v>66</c:v>
                </c:pt>
                <c:pt idx="6">
                  <c:v>27</c:v>
                </c:pt>
                <c:pt idx="7">
                  <c:v>26</c:v>
                </c:pt>
                <c:pt idx="8">
                  <c:v>5</c:v>
                </c:pt>
                <c:pt idx="9">
                  <c:v>3</c:v>
                </c:pt>
              </c:numCache>
            </c:numRef>
          </c:val>
        </c:ser>
        <c:ser>
          <c:idx val="2"/>
          <c:order val="2"/>
          <c:tx>
            <c:strRef>
              <c:f>'Web Repeat Visitors'!$A$7</c:f>
              <c:strCache>
                <c:ptCount val="1"/>
                <c:pt idx="0">
                  <c:v>CDDIS</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Visitors'!$B$7:$K$7</c:f>
              <c:numCache>
                <c:formatCode>#,##0</c:formatCode>
                <c:ptCount val="10"/>
                <c:pt idx="0">
                  <c:v>451</c:v>
                </c:pt>
                <c:pt idx="1">
                  <c:v>95</c:v>
                </c:pt>
                <c:pt idx="2">
                  <c:v>45</c:v>
                </c:pt>
                <c:pt idx="3">
                  <c:v>19</c:v>
                </c:pt>
                <c:pt idx="4">
                  <c:v>12</c:v>
                </c:pt>
                <c:pt idx="5">
                  <c:v>3</c:v>
                </c:pt>
                <c:pt idx="6">
                  <c:v>3</c:v>
                </c:pt>
                <c:pt idx="8">
                  <c:v>1</c:v>
                </c:pt>
                <c:pt idx="9">
                  <c:v>5</c:v>
                </c:pt>
              </c:numCache>
            </c:numRef>
          </c:val>
        </c:ser>
        <c:ser>
          <c:idx val="3"/>
          <c:order val="3"/>
          <c:tx>
            <c:strRef>
              <c:f>'Web Repeat Visitors'!$A$8</c:f>
              <c:strCache>
                <c:ptCount val="1"/>
                <c:pt idx="0">
                  <c:v>GES DISC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Visitors'!$B$8:$K$8</c:f>
              <c:numCache>
                <c:formatCode>#,##0</c:formatCode>
                <c:ptCount val="10"/>
                <c:pt idx="0">
                  <c:v>15000</c:v>
                </c:pt>
                <c:pt idx="1">
                  <c:v>5796</c:v>
                </c:pt>
                <c:pt idx="2">
                  <c:v>2889</c:v>
                </c:pt>
                <c:pt idx="3">
                  <c:v>2860</c:v>
                </c:pt>
                <c:pt idx="4">
                  <c:v>1694</c:v>
                </c:pt>
                <c:pt idx="5">
                  <c:v>1091</c:v>
                </c:pt>
                <c:pt idx="6">
                  <c:v>660</c:v>
                </c:pt>
                <c:pt idx="7">
                  <c:v>318</c:v>
                </c:pt>
                <c:pt idx="8">
                  <c:v>66</c:v>
                </c:pt>
                <c:pt idx="9">
                  <c:v>19</c:v>
                </c:pt>
              </c:numCache>
            </c:numRef>
          </c:val>
        </c:ser>
        <c:ser>
          <c:idx val="4"/>
          <c:order val="4"/>
          <c:tx>
            <c:strRef>
              <c:f>'Web Repeat Visitors'!$A$9</c:f>
              <c:strCache>
                <c:ptCount val="1"/>
                <c:pt idx="0">
                  <c:v>GHRC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Visitors'!$B$9:$K$9</c:f>
              <c:numCache>
                <c:formatCode>#,##0</c:formatCode>
                <c:ptCount val="10"/>
                <c:pt idx="0">
                  <c:v>478</c:v>
                </c:pt>
                <c:pt idx="1">
                  <c:v>125</c:v>
                </c:pt>
                <c:pt idx="2">
                  <c:v>64</c:v>
                </c:pt>
                <c:pt idx="3">
                  <c:v>44</c:v>
                </c:pt>
                <c:pt idx="4">
                  <c:v>17</c:v>
                </c:pt>
                <c:pt idx="5">
                  <c:v>18</c:v>
                </c:pt>
                <c:pt idx="6">
                  <c:v>16</c:v>
                </c:pt>
                <c:pt idx="7">
                  <c:v>5</c:v>
                </c:pt>
                <c:pt idx="9">
                  <c:v>1</c:v>
                </c:pt>
              </c:numCache>
            </c:numRef>
          </c:val>
        </c:ser>
        <c:ser>
          <c:idx val="5"/>
          <c:order val="5"/>
          <c:tx>
            <c:strRef>
              <c:f>'Web Repeat Visitors'!$A$10</c:f>
              <c:strCache>
                <c:ptCount val="1"/>
                <c:pt idx="0">
                  <c:v>LP DAAC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Visitors'!$B$10:$K$10</c:f>
              <c:numCache>
                <c:formatCode>#,##0</c:formatCode>
                <c:ptCount val="10"/>
                <c:pt idx="0">
                  <c:v>10544</c:v>
                </c:pt>
                <c:pt idx="1">
                  <c:v>3342</c:v>
                </c:pt>
                <c:pt idx="2">
                  <c:v>1460</c:v>
                </c:pt>
                <c:pt idx="3">
                  <c:v>1147</c:v>
                </c:pt>
                <c:pt idx="4">
                  <c:v>539</c:v>
                </c:pt>
                <c:pt idx="5">
                  <c:v>284</c:v>
                </c:pt>
                <c:pt idx="6">
                  <c:v>119</c:v>
                </c:pt>
                <c:pt idx="7">
                  <c:v>44</c:v>
                </c:pt>
                <c:pt idx="8">
                  <c:v>16</c:v>
                </c:pt>
                <c:pt idx="9">
                  <c:v>5</c:v>
                </c:pt>
              </c:numCache>
            </c:numRef>
          </c:val>
        </c:ser>
        <c:ser>
          <c:idx val="6"/>
          <c:order val="6"/>
          <c:tx>
            <c:strRef>
              <c:f>'Web Repeat Visitors'!$A$11</c:f>
              <c:strCache>
                <c:ptCount val="1"/>
                <c:pt idx="0">
                  <c:v>MODAPS</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Visitors'!$B$11:$K$11</c:f>
              <c:numCache>
                <c:formatCode>#,##0</c:formatCode>
                <c:ptCount val="10"/>
                <c:pt idx="0">
                  <c:v>33281</c:v>
                </c:pt>
                <c:pt idx="1">
                  <c:v>12474</c:v>
                </c:pt>
                <c:pt idx="2">
                  <c:v>6465</c:v>
                </c:pt>
                <c:pt idx="3">
                  <c:v>6302</c:v>
                </c:pt>
                <c:pt idx="4">
                  <c:v>4317</c:v>
                </c:pt>
                <c:pt idx="5">
                  <c:v>3119</c:v>
                </c:pt>
                <c:pt idx="6">
                  <c:v>2143</c:v>
                </c:pt>
                <c:pt idx="7">
                  <c:v>1255</c:v>
                </c:pt>
                <c:pt idx="8">
                  <c:v>404</c:v>
                </c:pt>
                <c:pt idx="9">
                  <c:v>151</c:v>
                </c:pt>
              </c:numCache>
            </c:numRef>
          </c:val>
        </c:ser>
        <c:ser>
          <c:idx val="7"/>
          <c:order val="7"/>
          <c:tx>
            <c:strRef>
              <c:f>'Web Repeat Visitors'!$A$12</c:f>
              <c:strCache>
                <c:ptCount val="1"/>
                <c:pt idx="0">
                  <c:v>NSIDC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Visitors'!$B$12:$K$12</c:f>
              <c:numCache>
                <c:formatCode>#,##0</c:formatCode>
                <c:ptCount val="10"/>
                <c:pt idx="0">
                  <c:v>39083</c:v>
                </c:pt>
                <c:pt idx="1">
                  <c:v>12860</c:v>
                </c:pt>
                <c:pt idx="2">
                  <c:v>6131</c:v>
                </c:pt>
                <c:pt idx="3">
                  <c:v>5431</c:v>
                </c:pt>
                <c:pt idx="4">
                  <c:v>3294</c:v>
                </c:pt>
                <c:pt idx="5">
                  <c:v>2057</c:v>
                </c:pt>
                <c:pt idx="6">
                  <c:v>1208</c:v>
                </c:pt>
                <c:pt idx="7">
                  <c:v>663</c:v>
                </c:pt>
                <c:pt idx="8">
                  <c:v>187</c:v>
                </c:pt>
                <c:pt idx="9">
                  <c:v>42</c:v>
                </c:pt>
              </c:numCache>
            </c:numRef>
          </c:val>
        </c:ser>
        <c:ser>
          <c:idx val="8"/>
          <c:order val="8"/>
          <c:tx>
            <c:strRef>
              <c:f>'Web Repeat Visitors'!$A$13</c:f>
              <c:strCache>
                <c:ptCount val="1"/>
                <c:pt idx="0">
                  <c:v>ORNL</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Visitors'!$B$13:$K$13</c:f>
              <c:numCache>
                <c:formatCode>#,##0</c:formatCode>
                <c:ptCount val="10"/>
                <c:pt idx="0">
                  <c:v>1035</c:v>
                </c:pt>
                <c:pt idx="1">
                  <c:v>230</c:v>
                </c:pt>
                <c:pt idx="2">
                  <c:v>94</c:v>
                </c:pt>
                <c:pt idx="3">
                  <c:v>78</c:v>
                </c:pt>
                <c:pt idx="4">
                  <c:v>30</c:v>
                </c:pt>
                <c:pt idx="5">
                  <c:v>21</c:v>
                </c:pt>
                <c:pt idx="6">
                  <c:v>14</c:v>
                </c:pt>
                <c:pt idx="7">
                  <c:v>16</c:v>
                </c:pt>
                <c:pt idx="8">
                  <c:v>3</c:v>
                </c:pt>
                <c:pt idx="9">
                  <c:v>1</c:v>
                </c:pt>
              </c:numCache>
            </c:numRef>
          </c:val>
        </c:ser>
        <c:ser>
          <c:idx val="9"/>
          <c:order val="9"/>
          <c:tx>
            <c:strRef>
              <c:f>'Web Repeat Visitors'!$A$14</c:f>
              <c:strCache>
                <c:ptCount val="1"/>
                <c:pt idx="0">
                  <c:v>PO DAAC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Visitors'!$B$14:$K$14</c:f>
              <c:numCache>
                <c:formatCode>#,##0</c:formatCode>
                <c:ptCount val="10"/>
                <c:pt idx="0">
                  <c:v>2120</c:v>
                </c:pt>
                <c:pt idx="1">
                  <c:v>680</c:v>
                </c:pt>
                <c:pt idx="2">
                  <c:v>324</c:v>
                </c:pt>
                <c:pt idx="3">
                  <c:v>233</c:v>
                </c:pt>
                <c:pt idx="4">
                  <c:v>129</c:v>
                </c:pt>
                <c:pt idx="5">
                  <c:v>49</c:v>
                </c:pt>
                <c:pt idx="6">
                  <c:v>30</c:v>
                </c:pt>
                <c:pt idx="7">
                  <c:v>15</c:v>
                </c:pt>
                <c:pt idx="8">
                  <c:v>9</c:v>
                </c:pt>
                <c:pt idx="9">
                  <c:v>1</c:v>
                </c:pt>
              </c:numCache>
            </c:numRef>
          </c:val>
        </c:ser>
        <c:ser>
          <c:idx val="10"/>
          <c:order val="10"/>
          <c:tx>
            <c:strRef>
              <c:f>'Web Repeat Visitors'!$A$15</c:f>
              <c:strCache>
                <c:ptCount val="1"/>
                <c:pt idx="0">
                  <c:v>SEDAC</c:v>
                </c:pt>
              </c:strCache>
            </c:strRef>
          </c:tx>
          <c:cat>
            <c:strRef>
              <c:f>'Web Repeat Visitors'!$B$4:$K$4</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'Web Repeat Visitors'!$B$15:$K$15</c:f>
              <c:numCache>
                <c:formatCode>#,##0</c:formatCode>
                <c:ptCount val="10"/>
                <c:pt idx="0">
                  <c:v>6139</c:v>
                </c:pt>
                <c:pt idx="1">
                  <c:v>1573</c:v>
                </c:pt>
                <c:pt idx="2">
                  <c:v>573</c:v>
                </c:pt>
                <c:pt idx="3">
                  <c:v>386</c:v>
                </c:pt>
                <c:pt idx="4">
                  <c:v>210</c:v>
                </c:pt>
                <c:pt idx="5">
                  <c:v>88</c:v>
                </c:pt>
                <c:pt idx="6">
                  <c:v>57</c:v>
                </c:pt>
                <c:pt idx="7">
                  <c:v>28</c:v>
                </c:pt>
                <c:pt idx="8">
                  <c:v>22</c:v>
                </c:pt>
                <c:pt idx="9">
                  <c:v>3</c:v>
                </c:pt>
              </c:numCache>
            </c:numRef>
          </c:val>
        </c:ser>
        <c:gapWidth val="75"/>
        <c:overlap val="100"/>
        <c:axId val="94678400"/>
        <c:axId val="94688384"/>
      </c:barChart>
      <c:catAx>
        <c:axId val="94678400"/>
        <c:scaling>
          <c:orientation val="minMax"/>
        </c:scaling>
        <c:axPos val="b"/>
        <c:numFmt formatCode="@" sourceLinked="1"/>
        <c:majorTickMark val="none"/>
        <c:tickLblPos val="nextTo"/>
        <c:txPr>
          <a:bodyPr rot="-2700000" vert="horz"/>
          <a:lstStyle/>
          <a:p>
            <a:pPr>
              <a:defRPr/>
            </a:pPr>
            <a:endParaRPr lang="en-US"/>
          </a:p>
        </c:txPr>
        <c:crossAx val="94688384"/>
        <c:crosses val="autoZero"/>
        <c:auto val="1"/>
        <c:lblAlgn val="ctr"/>
        <c:lblOffset val="100"/>
      </c:catAx>
      <c:valAx>
        <c:axId val="94688384"/>
        <c:scaling>
          <c:orientation val="minMax"/>
        </c:scaling>
        <c:axPos val="l"/>
        <c:majorGridlines/>
        <c:numFmt formatCode="#,##0" sourceLinked="1"/>
        <c:majorTickMark val="none"/>
        <c:tickLblPos val="nextTo"/>
        <c:txPr>
          <a:bodyPr rot="0" vert="horz"/>
          <a:lstStyle/>
          <a:p>
            <a:pPr>
              <a:defRPr/>
            </a:pPr>
            <a:endParaRPr lang="en-US"/>
          </a:p>
        </c:txPr>
        <c:crossAx val="94678400"/>
        <c:crosses val="autoZero"/>
        <c:crossBetween val="between"/>
      </c:valAx>
      <c:spPr>
        <a:ln>
          <a:solidFill>
            <a:schemeClr val="tx1"/>
          </a:solidFill>
        </a:ln>
      </c:spPr>
    </c:plotArea>
    <c:legend>
      <c:legendPos val="b"/>
    </c:legend>
    <c:plotVisOnly val="1"/>
    <c:dispBlanksAs val="gap"/>
  </c:chart>
  <c:spPr>
    <a:noFill/>
    <a:ln>
      <a:solidFill>
        <a:schemeClr val="tx1"/>
      </a:solidFill>
    </a:ln>
  </c:spPr>
  <c:printSettings>
    <c:headerFooter alignWithMargins="0"/>
    <c:pageMargins b="1" l="0.75000000000001465" r="0.75000000000001465"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en-US"/>
  <c:chart>
    <c:title/>
    <c:view3D>
      <c:rotX val="30"/>
      <c:perspective val="30"/>
    </c:view3D>
    <c:plotArea>
      <c:layout>
        <c:manualLayout>
          <c:layoutTarget val="inner"/>
          <c:xMode val="edge"/>
          <c:yMode val="edge"/>
          <c:x val="8.8096249312459726E-2"/>
          <c:y val="0.23384926507274637"/>
          <c:w val="0.82380750137508962"/>
          <c:h val="0.75487033063733966"/>
        </c:manualLayout>
      </c:layout>
      <c:pie3DChart>
        <c:varyColors val="1"/>
        <c:ser>
          <c:idx val="0"/>
          <c:order val="0"/>
          <c:tx>
            <c:strRef>
              <c:f>'Web Activity by Domain'!$C$3</c:f>
              <c:strCache>
                <c:ptCount val="1"/>
                <c:pt idx="0">
                  <c:v>Visitors</c:v>
                </c:pt>
              </c:strCache>
            </c:strRef>
          </c:tx>
          <c:dLbls>
            <c:dLbl>
              <c:idx val="0"/>
              <c:layout>
                <c:manualLayout>
                  <c:x val="-0.17986099227054866"/>
                  <c:y val="4.6191170300863477E-2"/>
                </c:manualLayout>
              </c:layout>
              <c:showVal val="1"/>
              <c:showCatName val="1"/>
            </c:dLbl>
            <c:dLbl>
              <c:idx val="1"/>
              <c:layout>
                <c:manualLayout>
                  <c:x val="-0.1282591273521729"/>
                  <c:y val="-0.19416435539898458"/>
                </c:manualLayout>
              </c:layout>
              <c:showVal val="1"/>
              <c:showCatName val="1"/>
            </c:dLbl>
            <c:dLbl>
              <c:idx val="2"/>
              <c:layout>
                <c:manualLayout>
                  <c:x val="0.1527685199198362"/>
                  <c:y val="-0.14012719451972691"/>
                </c:manualLayout>
              </c:layout>
              <c:showVal val="1"/>
              <c:showCatName val="1"/>
            </c:dLbl>
            <c:dLbl>
              <c:idx val="3"/>
              <c:layout>
                <c:manualLayout>
                  <c:x val="3.2001020186426261E-2"/>
                  <c:y val="0.22300365565448638"/>
                </c:manualLayout>
              </c:layout>
              <c:showVal val="1"/>
              <c:showCatName val="1"/>
            </c:dLbl>
            <c:dLbl>
              <c:idx val="4"/>
              <c:layout>
                <c:manualLayout>
                  <c:x val="3.0250139890864992E-2"/>
                  <c:y val="1.3048221254619416E-2"/>
                </c:manualLayout>
              </c:layout>
              <c:showVal val="1"/>
              <c:showCatName val="1"/>
            </c:dLbl>
            <c:dLbl>
              <c:idx val="5"/>
              <c:layout>
                <c:manualLayout>
                  <c:x val="-4.9447344052375483E-2"/>
                  <c:y val="5.2385800903496605E-3"/>
                </c:manualLayout>
              </c:layout>
              <c:showVal val="1"/>
              <c:showCatName val="1"/>
            </c:dLbl>
            <c:dLbl>
              <c:idx val="7"/>
              <c:layout>
                <c:manualLayout>
                  <c:x val="-6.5960787317149064E-2"/>
                  <c:y val="-9.8399894728847748E-2"/>
                </c:manualLayout>
              </c:layout>
              <c:showVal val="1"/>
              <c:showCatName val="1"/>
            </c:dLbl>
            <c:dLbl>
              <c:idx val="13"/>
              <c:layout>
                <c:manualLayout>
                  <c:x val="-7.4043401163760084E-2"/>
                  <c:y val="-0.2267155603516024"/>
                </c:manualLayout>
              </c:layout>
              <c:showVal val="1"/>
              <c:showCatName val="1"/>
            </c:dLbl>
            <c:dLbl>
              <c:idx val="14"/>
              <c:layout>
                <c:manualLayout>
                  <c:x val="-6.231418883636106E-3"/>
                  <c:y val="-0.25196865583928074"/>
                </c:manualLayout>
              </c:layout>
              <c:showVal val="1"/>
              <c:showCatName val="1"/>
            </c:dLbl>
            <c:dLbl>
              <c:idx val="18"/>
              <c:layout>
                <c:manualLayout>
                  <c:x val="0.16205683361836745"/>
                  <c:y val="-9.5510623979322765E-2"/>
                </c:manualLayout>
              </c:layout>
              <c:showVal val="1"/>
              <c:showCatName val="1"/>
            </c:dLbl>
            <c:numFmt formatCode="#,##0" sourceLinked="0"/>
            <c:showVal val="1"/>
            <c:showCatName val="1"/>
            <c:showLeaderLines val="1"/>
          </c:dLbls>
          <c:cat>
            <c:strRef>
              <c:f>'Web Activity by Domain'!$B$4:$B$23</c:f>
              <c:strCache>
                <c:ptCount val="20"/>
                <c:pt idx="0">
                  <c:v>Unresolved</c:v>
                </c:pt>
                <c:pt idx="1">
                  <c:v>Network (.net)</c:v>
                </c:pt>
                <c:pt idx="2">
                  <c:v>Commercial (.com)</c:v>
                </c:pt>
                <c:pt idx="3">
                  <c:v>United States Educational</c:v>
                </c:pt>
                <c:pt idx="4">
                  <c:v>Russian Federation</c:v>
                </c:pt>
                <c:pt idx="5">
                  <c:v>Italy</c:v>
                </c:pt>
                <c:pt idx="6">
                  <c:v>Japan</c:v>
                </c:pt>
                <c:pt idx="7">
                  <c:v>Germany</c:v>
                </c:pt>
                <c:pt idx="8">
                  <c:v>Australia</c:v>
                </c:pt>
                <c:pt idx="9">
                  <c:v>Canada</c:v>
                </c:pt>
                <c:pt idx="10">
                  <c:v>Other</c:v>
                </c:pt>
                <c:pt idx="11">
                  <c:v>France</c:v>
                </c:pt>
                <c:pt idx="12">
                  <c:v>United States Government</c:v>
                </c:pt>
                <c:pt idx="13">
                  <c:v>Mexico</c:v>
                </c:pt>
                <c:pt idx="14">
                  <c:v>United Kingdom</c:v>
                </c:pt>
                <c:pt idx="15">
                  <c:v>India</c:v>
                </c:pt>
                <c:pt idx="16">
                  <c:v>Argentina</c:v>
                </c:pt>
                <c:pt idx="17">
                  <c:v>Brazil</c:v>
                </c:pt>
                <c:pt idx="18">
                  <c:v>Finland</c:v>
                </c:pt>
                <c:pt idx="19">
                  <c:v>Netherlands</c:v>
                </c:pt>
              </c:strCache>
            </c:strRef>
          </c:cat>
          <c:val>
            <c:numRef>
              <c:f>'Web Activity by Domain'!$C$4:$C$23</c:f>
              <c:numCache>
                <c:formatCode>#,##0</c:formatCode>
                <c:ptCount val="20"/>
                <c:pt idx="0">
                  <c:v>327099</c:v>
                </c:pt>
                <c:pt idx="1">
                  <c:v>244785</c:v>
                </c:pt>
                <c:pt idx="2">
                  <c:v>109068</c:v>
                </c:pt>
                <c:pt idx="3">
                  <c:v>46144</c:v>
                </c:pt>
                <c:pt idx="4">
                  <c:v>23600</c:v>
                </c:pt>
                <c:pt idx="5">
                  <c:v>22570</c:v>
                </c:pt>
                <c:pt idx="6">
                  <c:v>21521</c:v>
                </c:pt>
                <c:pt idx="7">
                  <c:v>21467</c:v>
                </c:pt>
                <c:pt idx="8">
                  <c:v>19674</c:v>
                </c:pt>
                <c:pt idx="9">
                  <c:v>18081</c:v>
                </c:pt>
                <c:pt idx="10">
                  <c:v>14623</c:v>
                </c:pt>
                <c:pt idx="11">
                  <c:v>13466</c:v>
                </c:pt>
                <c:pt idx="12">
                  <c:v>13450</c:v>
                </c:pt>
                <c:pt idx="13">
                  <c:v>13287</c:v>
                </c:pt>
                <c:pt idx="14">
                  <c:v>13201</c:v>
                </c:pt>
                <c:pt idx="15">
                  <c:v>12868</c:v>
                </c:pt>
                <c:pt idx="16">
                  <c:v>11499</c:v>
                </c:pt>
                <c:pt idx="17">
                  <c:v>11245</c:v>
                </c:pt>
                <c:pt idx="18">
                  <c:v>10593</c:v>
                </c:pt>
                <c:pt idx="19">
                  <c:v>9620</c:v>
                </c:pt>
              </c:numCache>
            </c:numRef>
          </c:val>
        </c:ser>
        <c:dLbls>
          <c:showVal val="1"/>
        </c:dLbls>
      </c:pie3DChart>
    </c:plotArea>
    <c:plotVisOnly val="1"/>
  </c:chart>
  <c:spPr>
    <a:ln>
      <a:solidFill>
        <a:schemeClr val="tx1"/>
      </a:solidFill>
    </a:ln>
  </c:sp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FY2013</a:t>
            </a:r>
            <a:r>
              <a:rPr lang="en-US" baseline="0"/>
              <a:t> </a:t>
            </a:r>
            <a:r>
              <a:rPr lang="en-US"/>
              <a:t>Repeat Web Visitors for LANCE</a:t>
            </a:r>
          </a:p>
        </c:rich>
      </c:tx>
    </c:title>
    <c:plotArea>
      <c:layout/>
      <c:barChart>
        <c:barDir val="col"/>
        <c:grouping val="stacked"/>
        <c:ser>
          <c:idx val="0"/>
          <c:order val="0"/>
          <c:cat>
            <c:strRef>
              <c:f>LANCE_WebMetrics!$C$28:$L$28</c:f>
              <c:strCache>
                <c:ptCount val="10"/>
                <c:pt idx="0">
                  <c:v>2</c:v>
                </c:pt>
                <c:pt idx="1">
                  <c:v>3</c:v>
                </c:pt>
                <c:pt idx="2">
                  <c:v>4</c:v>
                </c:pt>
                <c:pt idx="3">
                  <c:v>5-6</c:v>
                </c:pt>
                <c:pt idx="4">
                  <c:v>7-9</c:v>
                </c:pt>
                <c:pt idx="5">
                  <c:v>10 - 14</c:v>
                </c:pt>
                <c:pt idx="6">
                  <c:v>15 - 24</c:v>
                </c:pt>
                <c:pt idx="7">
                  <c:v>25 - 49</c:v>
                </c:pt>
                <c:pt idx="8">
                  <c:v>50 - 99</c:v>
                </c:pt>
                <c:pt idx="9">
                  <c:v>100+</c:v>
                </c:pt>
              </c:strCache>
            </c:strRef>
          </c:cat>
          <c:val>
            <c:numRef>
              <c:f>LANCE_WebMetrics!$C$29:$L$29</c:f>
              <c:numCache>
                <c:formatCode>#,##0</c:formatCode>
                <c:ptCount val="10"/>
                <c:pt idx="0">
                  <c:v>29542</c:v>
                </c:pt>
                <c:pt idx="1">
                  <c:v>10541</c:v>
                </c:pt>
                <c:pt idx="2">
                  <c:v>5399</c:v>
                </c:pt>
                <c:pt idx="3">
                  <c:v>5258</c:v>
                </c:pt>
                <c:pt idx="4">
                  <c:v>3586</c:v>
                </c:pt>
                <c:pt idx="5">
                  <c:v>2544</c:v>
                </c:pt>
                <c:pt idx="6">
                  <c:v>1805</c:v>
                </c:pt>
                <c:pt idx="7">
                  <c:v>1118</c:v>
                </c:pt>
                <c:pt idx="8">
                  <c:v>380</c:v>
                </c:pt>
                <c:pt idx="9">
                  <c:v>146</c:v>
                </c:pt>
              </c:numCache>
            </c:numRef>
          </c:val>
        </c:ser>
        <c:overlap val="100"/>
        <c:axId val="112235648"/>
        <c:axId val="112237184"/>
      </c:barChart>
      <c:catAx>
        <c:axId val="112235648"/>
        <c:scaling>
          <c:orientation val="minMax"/>
        </c:scaling>
        <c:axPos val="b"/>
        <c:tickLblPos val="nextTo"/>
        <c:crossAx val="112237184"/>
        <c:crosses val="autoZero"/>
        <c:auto val="1"/>
        <c:lblAlgn val="ctr"/>
        <c:lblOffset val="100"/>
      </c:catAx>
      <c:valAx>
        <c:axId val="112237184"/>
        <c:scaling>
          <c:orientation val="minMax"/>
        </c:scaling>
        <c:axPos val="l"/>
        <c:majorGridlines/>
        <c:numFmt formatCode="#,##0" sourceLinked="1"/>
        <c:tickLblPos val="nextTo"/>
        <c:crossAx val="112235648"/>
        <c:crosses val="autoZero"/>
        <c:crossBetween val="between"/>
      </c:valAx>
      <c:spPr>
        <a:ln w="12700">
          <a:solidFill>
            <a:schemeClr val="tx1"/>
          </a:solidFill>
        </a:ln>
      </c:spPr>
    </c:plotArea>
    <c:plotVisOnly val="1"/>
  </c:chart>
  <c:printSettings>
    <c:headerFooter/>
    <c:pageMargins b="0.75000000000000688" l="0.70000000000000062" r="0.70000000000000062" t="0.75000000000000688"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en-US"/>
  <c:chart>
    <c:title/>
    <c:view3D>
      <c:rotX val="30"/>
      <c:perspective val="30"/>
    </c:view3D>
    <c:plotArea>
      <c:layout>
        <c:manualLayout>
          <c:layoutTarget val="inner"/>
          <c:xMode val="edge"/>
          <c:yMode val="edge"/>
          <c:x val="8.8096249312459893E-2"/>
          <c:y val="0.23384926507274653"/>
          <c:w val="0.82380750137508962"/>
          <c:h val="0.75487033063734021"/>
        </c:manualLayout>
      </c:layout>
      <c:pie3DChart>
        <c:varyColors val="1"/>
        <c:ser>
          <c:idx val="0"/>
          <c:order val="0"/>
          <c:tx>
            <c:strRef>
              <c:f>LANCE_WebMetrics!$C$35</c:f>
              <c:strCache>
                <c:ptCount val="1"/>
                <c:pt idx="0">
                  <c:v>Visitors</c:v>
                </c:pt>
              </c:strCache>
            </c:strRef>
          </c:tx>
          <c:dLbls>
            <c:dLbl>
              <c:idx val="0"/>
              <c:layout>
                <c:manualLayout>
                  <c:x val="-0.16348089822105569"/>
                  <c:y val="6.0946734599351564E-2"/>
                </c:manualLayout>
              </c:layout>
              <c:showVal val="1"/>
              <c:showCatName val="1"/>
            </c:dLbl>
            <c:dLbl>
              <c:idx val="2"/>
              <c:layout>
                <c:manualLayout>
                  <c:x val="0.12616981851627521"/>
                  <c:y val="-0.22588259996912147"/>
                </c:manualLayout>
              </c:layout>
              <c:showVal val="1"/>
              <c:showCatName val="1"/>
            </c:dLbl>
            <c:dLbl>
              <c:idx val="3"/>
              <c:layout>
                <c:manualLayout>
                  <c:x val="0.16143840994234773"/>
                  <c:y val="-0.19364446503010654"/>
                </c:manualLayout>
              </c:layout>
              <c:showVal val="1"/>
              <c:showCatName val="1"/>
            </c:dLbl>
            <c:dLbl>
              <c:idx val="4"/>
              <c:layout>
                <c:manualLayout>
                  <c:x val="9.8053256163493072E-2"/>
                  <c:y val="-0.14883903041531651"/>
                </c:manualLayout>
              </c:layout>
              <c:showVal val="1"/>
              <c:showCatName val="1"/>
            </c:dLbl>
            <c:dLbl>
              <c:idx val="5"/>
              <c:layout>
                <c:manualLayout>
                  <c:x val="7.4726966821455423E-2"/>
                  <c:y val="-0.11990909371622664"/>
                </c:manualLayout>
              </c:layout>
              <c:showVal val="1"/>
              <c:showCatName val="1"/>
            </c:dLbl>
            <c:dLbl>
              <c:idx val="6"/>
              <c:layout>
                <c:manualLayout>
                  <c:x val="4.0469300311820022E-4"/>
                  <c:y val="2.0269136946117029E-2"/>
                </c:manualLayout>
              </c:layout>
              <c:showVal val="1"/>
              <c:showCatName val="1"/>
            </c:dLbl>
            <c:dLbl>
              <c:idx val="7"/>
              <c:layout>
                <c:manualLayout>
                  <c:x val="-2.1975637660677217E-2"/>
                  <c:y val="-3.8792033348772577E-2"/>
                </c:manualLayout>
              </c:layout>
              <c:showVal val="1"/>
              <c:showCatName val="1"/>
            </c:dLbl>
            <c:dLbl>
              <c:idx val="9"/>
              <c:layout>
                <c:manualLayout>
                  <c:x val="-7.798317518002558E-2"/>
                  <c:y val="-0.13452400802840822"/>
                </c:manualLayout>
              </c:layout>
              <c:showVal val="1"/>
              <c:showCatName val="1"/>
            </c:dLbl>
            <c:dLbl>
              <c:idx val="12"/>
              <c:layout>
                <c:manualLayout>
                  <c:x val="-9.6762366242681641E-2"/>
                  <c:y val="-0.2176296433534044"/>
                </c:manualLayout>
              </c:layout>
              <c:showVal val="1"/>
              <c:showCatName val="1"/>
            </c:dLbl>
            <c:dLbl>
              <c:idx val="13"/>
              <c:layout>
                <c:manualLayout>
                  <c:x val="1.5239248940036336E-2"/>
                  <c:y val="-5.7540466265246323E-2"/>
                </c:manualLayout>
              </c:layout>
              <c:showVal val="1"/>
              <c:showCatName val="1"/>
            </c:dLbl>
            <c:dLbl>
              <c:idx val="14"/>
              <c:layout>
                <c:manualLayout>
                  <c:x val="-1.8928685196401743E-2"/>
                  <c:y val="-0.13673737841593389"/>
                </c:manualLayout>
              </c:layout>
              <c:showVal val="1"/>
              <c:showCatName val="1"/>
            </c:dLbl>
            <c:dLbl>
              <c:idx val="17"/>
              <c:layout>
                <c:manualLayout>
                  <c:x val="0.16312519909370302"/>
                  <c:y val="-3.6111533117183882E-2"/>
                </c:manualLayout>
              </c:layout>
              <c:showVal val="1"/>
              <c:showCatName val="1"/>
            </c:dLbl>
            <c:dLbl>
              <c:idx val="18"/>
              <c:layout>
                <c:manualLayout>
                  <c:x val="0.32389205195504639"/>
                  <c:y val="-4.1273182028716986E-2"/>
                </c:manualLayout>
              </c:layout>
              <c:showVal val="1"/>
              <c:showCatName val="1"/>
            </c:dLbl>
            <c:dLbl>
              <c:idx val="19"/>
              <c:layout>
                <c:manualLayout>
                  <c:x val="0.19938282073715138"/>
                  <c:y val="-0.15079820904739977"/>
                </c:manualLayout>
              </c:layout>
              <c:showVal val="1"/>
              <c:showCatName val="1"/>
            </c:dLbl>
            <c:numFmt formatCode="#,##0" sourceLinked="0"/>
            <c:showVal val="1"/>
            <c:showCatName val="1"/>
            <c:showLeaderLines val="1"/>
          </c:dLbls>
          <c:cat>
            <c:strRef>
              <c:f>LANCE_WebMetrics!$B$36:$B$55</c:f>
              <c:strCache>
                <c:ptCount val="20"/>
                <c:pt idx="0">
                  <c:v>Unresolved</c:v>
                </c:pt>
                <c:pt idx="1">
                  <c:v>Network (.net)</c:v>
                </c:pt>
                <c:pt idx="2">
                  <c:v>Commercial (.com)</c:v>
                </c:pt>
                <c:pt idx="3">
                  <c:v>Russian Federation</c:v>
                </c:pt>
                <c:pt idx="4">
                  <c:v>Japan</c:v>
                </c:pt>
                <c:pt idx="5">
                  <c:v>Italy</c:v>
                </c:pt>
                <c:pt idx="6">
                  <c:v>Argentina</c:v>
                </c:pt>
                <c:pt idx="7">
                  <c:v>Germany</c:v>
                </c:pt>
                <c:pt idx="8">
                  <c:v>Finland</c:v>
                </c:pt>
                <c:pt idx="9">
                  <c:v>France</c:v>
                </c:pt>
                <c:pt idx="10">
                  <c:v>Poland</c:v>
                </c:pt>
                <c:pt idx="11">
                  <c:v>Australia</c:v>
                </c:pt>
                <c:pt idx="12">
                  <c:v>Canada</c:v>
                </c:pt>
                <c:pt idx="13">
                  <c:v>Portugal</c:v>
                </c:pt>
                <c:pt idx="14">
                  <c:v>Greece</c:v>
                </c:pt>
                <c:pt idx="15">
                  <c:v>Spain</c:v>
                </c:pt>
                <c:pt idx="16">
                  <c:v>Mexico</c:v>
                </c:pt>
                <c:pt idx="17">
                  <c:v>US EDU</c:v>
                </c:pt>
                <c:pt idx="18">
                  <c:v>US GOV</c:v>
                </c:pt>
                <c:pt idx="19">
                  <c:v>Other</c:v>
                </c:pt>
              </c:strCache>
            </c:strRef>
          </c:cat>
          <c:val>
            <c:numRef>
              <c:f>LANCE_WebMetrics!$C$36:$C$55</c:f>
              <c:numCache>
                <c:formatCode>#,##0</c:formatCode>
                <c:ptCount val="20"/>
                <c:pt idx="0">
                  <c:v>77175</c:v>
                </c:pt>
                <c:pt idx="1">
                  <c:v>50263</c:v>
                </c:pt>
                <c:pt idx="2">
                  <c:v>19783</c:v>
                </c:pt>
                <c:pt idx="3">
                  <c:v>19300</c:v>
                </c:pt>
                <c:pt idx="4">
                  <c:v>14268</c:v>
                </c:pt>
                <c:pt idx="5">
                  <c:v>12714</c:v>
                </c:pt>
                <c:pt idx="6">
                  <c:v>7366</c:v>
                </c:pt>
                <c:pt idx="7">
                  <c:v>6663</c:v>
                </c:pt>
                <c:pt idx="8">
                  <c:v>6241</c:v>
                </c:pt>
                <c:pt idx="9">
                  <c:v>4988</c:v>
                </c:pt>
                <c:pt idx="10">
                  <c:v>4714</c:v>
                </c:pt>
                <c:pt idx="11">
                  <c:v>4428</c:v>
                </c:pt>
                <c:pt idx="12">
                  <c:v>4252</c:v>
                </c:pt>
                <c:pt idx="13">
                  <c:v>4215</c:v>
                </c:pt>
                <c:pt idx="14">
                  <c:v>3992</c:v>
                </c:pt>
                <c:pt idx="15">
                  <c:v>3375</c:v>
                </c:pt>
                <c:pt idx="16">
                  <c:v>3292</c:v>
                </c:pt>
                <c:pt idx="17">
                  <c:v>3268</c:v>
                </c:pt>
                <c:pt idx="18">
                  <c:v>2847</c:v>
                </c:pt>
                <c:pt idx="19">
                  <c:v>2513</c:v>
                </c:pt>
              </c:numCache>
            </c:numRef>
          </c:val>
        </c:ser>
        <c:dLbls>
          <c:showVal val="1"/>
        </c:dLbls>
      </c:pie3DChart>
    </c:plotArea>
    <c:plotVisOnly val="1"/>
  </c:chart>
  <c:spPr>
    <a:ln>
      <a:solidFill>
        <a:schemeClr val="tx1"/>
      </a:solidFill>
    </a:ln>
  </c:sp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en-US"/>
  <c:chart>
    <c:view3D>
      <c:perspective val="30"/>
    </c:view3D>
    <c:plotArea>
      <c:layout/>
      <c:area3DChart>
        <c:grouping val="standard"/>
        <c:ser>
          <c:idx val="2"/>
          <c:order val="0"/>
          <c:tx>
            <c:strRef>
              <c:f>LANCE_WebMetrics!$D$9</c:f>
              <c:strCache>
                <c:ptCount val="1"/>
                <c:pt idx="0">
                  <c:v># Unique Visitors</c:v>
                </c:pt>
              </c:strCache>
            </c:strRef>
          </c:tx>
          <c:spPr>
            <a:solidFill>
              <a:srgbClr val="C00000"/>
            </a:solidFill>
          </c:spPr>
          <c:cat>
            <c:numRef>
              <c:f>LANCE_WebMetrics!$A$10:$A$21</c:f>
              <c:numCache>
                <c:formatCode>mmm\-yy</c:formatCode>
                <c:ptCount val="12"/>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numCache>
            </c:numRef>
          </c:cat>
          <c:val>
            <c:numRef>
              <c:f>LANCE_WebMetrics!$D$10:$D$21</c:f>
              <c:numCache>
                <c:formatCode>#,##0</c:formatCode>
                <c:ptCount val="12"/>
                <c:pt idx="0">
                  <c:v>21350</c:v>
                </c:pt>
                <c:pt idx="1">
                  <c:v>19063</c:v>
                </c:pt>
                <c:pt idx="2">
                  <c:v>26660</c:v>
                </c:pt>
                <c:pt idx="3">
                  <c:v>37224</c:v>
                </c:pt>
                <c:pt idx="4">
                  <c:v>27572</c:v>
                </c:pt>
                <c:pt idx="5">
                  <c:v>34553</c:v>
                </c:pt>
                <c:pt idx="6">
                  <c:v>37541</c:v>
                </c:pt>
                <c:pt idx="7">
                  <c:v>30278</c:v>
                </c:pt>
                <c:pt idx="8">
                  <c:v>25547</c:v>
                </c:pt>
                <c:pt idx="9">
                  <c:v>24125</c:v>
                </c:pt>
                <c:pt idx="10">
                  <c:v>25392</c:v>
                </c:pt>
                <c:pt idx="11">
                  <c:v>19333</c:v>
                </c:pt>
              </c:numCache>
            </c:numRef>
          </c:val>
        </c:ser>
        <c:ser>
          <c:idx val="0"/>
          <c:order val="1"/>
          <c:tx>
            <c:strRef>
              <c:f>LANCE_WebMetrics!$B$9</c:f>
              <c:strCache>
                <c:ptCount val="1"/>
                <c:pt idx="0">
                  <c:v># Visits </c:v>
                </c:pt>
              </c:strCache>
            </c:strRef>
          </c:tx>
          <c:cat>
            <c:numRef>
              <c:f>LANCE_WebMetrics!$A$10:$A$21</c:f>
              <c:numCache>
                <c:formatCode>mmm\-yy</c:formatCode>
                <c:ptCount val="12"/>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numCache>
            </c:numRef>
          </c:cat>
          <c:val>
            <c:numRef>
              <c:f>LANCE_WebMetrics!$B$10:$B$21</c:f>
              <c:numCache>
                <c:formatCode>#,##0</c:formatCode>
                <c:ptCount val="12"/>
                <c:pt idx="0">
                  <c:v>34329</c:v>
                </c:pt>
                <c:pt idx="1">
                  <c:v>30371</c:v>
                </c:pt>
                <c:pt idx="2">
                  <c:v>41774</c:v>
                </c:pt>
                <c:pt idx="3">
                  <c:v>57880</c:v>
                </c:pt>
                <c:pt idx="4">
                  <c:v>45363</c:v>
                </c:pt>
                <c:pt idx="5">
                  <c:v>59186</c:v>
                </c:pt>
                <c:pt idx="6">
                  <c:v>65012</c:v>
                </c:pt>
                <c:pt idx="7">
                  <c:v>52552</c:v>
                </c:pt>
                <c:pt idx="8">
                  <c:v>45918</c:v>
                </c:pt>
                <c:pt idx="9">
                  <c:v>47002</c:v>
                </c:pt>
                <c:pt idx="10">
                  <c:v>43956</c:v>
                </c:pt>
                <c:pt idx="11">
                  <c:v>31963</c:v>
                </c:pt>
              </c:numCache>
            </c:numRef>
          </c:val>
        </c:ser>
        <c:ser>
          <c:idx val="1"/>
          <c:order val="2"/>
          <c:tx>
            <c:strRef>
              <c:f>LANCE_WebMetrics!$C$9</c:f>
              <c:strCache>
                <c:ptCount val="1"/>
                <c:pt idx="0">
                  <c:v># Views</c:v>
                </c:pt>
              </c:strCache>
            </c:strRef>
          </c:tx>
          <c:spPr>
            <a:solidFill>
              <a:srgbClr val="92D050"/>
            </a:solidFill>
          </c:spPr>
          <c:cat>
            <c:numRef>
              <c:f>LANCE_WebMetrics!$A$10:$A$21</c:f>
              <c:numCache>
                <c:formatCode>mmm\-yy</c:formatCode>
                <c:ptCount val="12"/>
                <c:pt idx="0">
                  <c:v>41183</c:v>
                </c:pt>
                <c:pt idx="1">
                  <c:v>41214</c:v>
                </c:pt>
                <c:pt idx="2">
                  <c:v>41244</c:v>
                </c:pt>
                <c:pt idx="3">
                  <c:v>41275</c:v>
                </c:pt>
                <c:pt idx="4">
                  <c:v>41306</c:v>
                </c:pt>
                <c:pt idx="5">
                  <c:v>41334</c:v>
                </c:pt>
                <c:pt idx="6">
                  <c:v>41365</c:v>
                </c:pt>
                <c:pt idx="7">
                  <c:v>41395</c:v>
                </c:pt>
                <c:pt idx="8">
                  <c:v>41426</c:v>
                </c:pt>
                <c:pt idx="9">
                  <c:v>41456</c:v>
                </c:pt>
                <c:pt idx="10">
                  <c:v>41487</c:v>
                </c:pt>
                <c:pt idx="11">
                  <c:v>41518</c:v>
                </c:pt>
              </c:numCache>
            </c:numRef>
          </c:cat>
          <c:val>
            <c:numRef>
              <c:f>LANCE_WebMetrics!$C$10:$C$21</c:f>
              <c:numCache>
                <c:formatCode>#,##0</c:formatCode>
                <c:ptCount val="12"/>
                <c:pt idx="0">
                  <c:v>410466</c:v>
                </c:pt>
                <c:pt idx="1">
                  <c:v>421869</c:v>
                </c:pt>
                <c:pt idx="2">
                  <c:v>458322</c:v>
                </c:pt>
                <c:pt idx="3">
                  <c:v>613512</c:v>
                </c:pt>
                <c:pt idx="4">
                  <c:v>482698</c:v>
                </c:pt>
                <c:pt idx="5">
                  <c:v>553389</c:v>
                </c:pt>
                <c:pt idx="6">
                  <c:v>616053</c:v>
                </c:pt>
                <c:pt idx="7">
                  <c:v>534322</c:v>
                </c:pt>
                <c:pt idx="8">
                  <c:v>471203</c:v>
                </c:pt>
                <c:pt idx="9">
                  <c:v>457237</c:v>
                </c:pt>
                <c:pt idx="10">
                  <c:v>423218</c:v>
                </c:pt>
                <c:pt idx="11">
                  <c:v>349630</c:v>
                </c:pt>
              </c:numCache>
            </c:numRef>
          </c:val>
        </c:ser>
        <c:axId val="112162688"/>
        <c:axId val="112164224"/>
        <c:axId val="112221696"/>
      </c:area3DChart>
      <c:dateAx>
        <c:axId val="112162688"/>
        <c:scaling>
          <c:orientation val="minMax"/>
        </c:scaling>
        <c:axPos val="b"/>
        <c:numFmt formatCode="mmm\-yy" sourceLinked="1"/>
        <c:tickLblPos val="nextTo"/>
        <c:crossAx val="112164224"/>
        <c:crosses val="autoZero"/>
        <c:auto val="1"/>
        <c:lblOffset val="100"/>
      </c:dateAx>
      <c:valAx>
        <c:axId val="112164224"/>
        <c:scaling>
          <c:orientation val="minMax"/>
        </c:scaling>
        <c:axPos val="l"/>
        <c:majorGridlines/>
        <c:numFmt formatCode="#,##0" sourceLinked="1"/>
        <c:tickLblPos val="nextTo"/>
        <c:crossAx val="112162688"/>
        <c:crosses val="autoZero"/>
        <c:crossBetween val="midCat"/>
      </c:valAx>
      <c:serAx>
        <c:axId val="112221696"/>
        <c:scaling>
          <c:orientation val="minMax"/>
        </c:scaling>
        <c:delete val="1"/>
        <c:axPos val="b"/>
        <c:tickLblPos val="none"/>
        <c:crossAx val="112164224"/>
        <c:crosses val="autoZero"/>
      </c:serAx>
    </c:plotArea>
    <c:legend>
      <c:legendPos val="t"/>
    </c:legend>
    <c:plotVisOnly val="1"/>
  </c:chart>
  <c:printSettings>
    <c:headerFooter/>
    <c:pageMargins b="0.75000000000000577" l="0.70000000000000062" r="0.70000000000000062" t="0.75000000000000577"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Multi-year Total Archive Volume (PBs) Trend</a:t>
            </a:r>
          </a:p>
        </c:rich>
      </c:tx>
    </c:title>
    <c:plotArea>
      <c:layout/>
      <c:barChart>
        <c:barDir val="col"/>
        <c:grouping val="clustered"/>
        <c:ser>
          <c:idx val="0"/>
          <c:order val="0"/>
          <c:tx>
            <c:strRef>
              <c:f>'Total Archive Trend'!$B$5</c:f>
              <c:strCache>
                <c:ptCount val="1"/>
                <c:pt idx="0">
                  <c:v>Total Volume (PBs)</c:v>
                </c:pt>
              </c:strCache>
            </c:strRef>
          </c:tx>
          <c:cat>
            <c:strRef>
              <c:f>'Total Archive Trend'!$A$6:$A$19</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'Total Archive Trend'!$B$6:$B$19</c:f>
              <c:numCache>
                <c:formatCode>#,##0.00</c:formatCode>
                <c:ptCount val="14"/>
                <c:pt idx="0">
                  <c:v>0.51354472568511966</c:v>
                </c:pt>
                <c:pt idx="1">
                  <c:v>0.99195496114434811</c:v>
                </c:pt>
                <c:pt idx="2">
                  <c:v>1.922691838783438</c:v>
                </c:pt>
                <c:pt idx="3">
                  <c:v>3.5503806954214361</c:v>
                </c:pt>
                <c:pt idx="4">
                  <c:v>3.935546875</c:v>
                </c:pt>
                <c:pt idx="5">
                  <c:v>4.063515625</c:v>
                </c:pt>
                <c:pt idx="6">
                  <c:v>4.6174499885111002</c:v>
                </c:pt>
                <c:pt idx="7">
                  <c:v>4.9068538051850199</c:v>
                </c:pt>
                <c:pt idx="8">
                  <c:v>4.2940056858062743</c:v>
                </c:pt>
                <c:pt idx="9">
                  <c:v>4.2035996093749999</c:v>
                </c:pt>
                <c:pt idx="10">
                  <c:v>4.5042429416315555</c:v>
                </c:pt>
                <c:pt idx="11">
                  <c:v>5.7626225452423085</c:v>
                </c:pt>
                <c:pt idx="12">
                  <c:v>7.3970605468750001</c:v>
                </c:pt>
                <c:pt idx="13">
                  <c:v>9.7649243259429941</c:v>
                </c:pt>
              </c:numCache>
            </c:numRef>
          </c:val>
        </c:ser>
        <c:axId val="112401024"/>
        <c:axId val="112411008"/>
      </c:barChart>
      <c:catAx>
        <c:axId val="112401024"/>
        <c:scaling>
          <c:orientation val="minMax"/>
        </c:scaling>
        <c:axPos val="b"/>
        <c:tickLblPos val="nextTo"/>
        <c:txPr>
          <a:bodyPr/>
          <a:lstStyle/>
          <a:p>
            <a:pPr>
              <a:defRPr sz="1050" b="1" baseline="0"/>
            </a:pPr>
            <a:endParaRPr lang="en-US"/>
          </a:p>
        </c:txPr>
        <c:crossAx val="112411008"/>
        <c:crosses val="autoZero"/>
        <c:auto val="1"/>
        <c:lblAlgn val="ctr"/>
        <c:lblOffset val="100"/>
      </c:catAx>
      <c:valAx>
        <c:axId val="112411008"/>
        <c:scaling>
          <c:orientation val="minMax"/>
        </c:scaling>
        <c:axPos val="l"/>
        <c:majorGridlines/>
        <c:title>
          <c:tx>
            <c:rich>
              <a:bodyPr rot="-5400000" vert="horz"/>
              <a:lstStyle/>
              <a:p>
                <a:pPr>
                  <a:defRPr sz="1400" baseline="0"/>
                </a:pPr>
                <a:r>
                  <a:rPr lang="en-US" sz="1400" baseline="0"/>
                  <a:t>Volume (PBs)</a:t>
                </a:r>
              </a:p>
            </c:rich>
          </c:tx>
        </c:title>
        <c:numFmt formatCode="#,##0.00" sourceLinked="1"/>
        <c:tickLblPos val="nextTo"/>
        <c:crossAx val="112401024"/>
        <c:crosses val="autoZero"/>
        <c:crossBetween val="between"/>
      </c:valAx>
      <c:spPr>
        <a:ln>
          <a:solidFill>
            <a:schemeClr val="accent1"/>
          </a:solidFill>
          <a:prstDash val="solid"/>
        </a:ln>
      </c:spPr>
    </c:plotArea>
    <c:plotVisOnly val="1"/>
    <c:dispBlanksAs val="gap"/>
  </c:chart>
  <c:printSettings>
    <c:headerFooter/>
    <c:pageMargins b="0.750000000000004" l="0.70000000000000062" r="0.70000000000000062" t="0.750000000000004"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aseline="0"/>
            </a:pPr>
            <a:r>
              <a:rPr lang="en-US" sz="1600" baseline="0"/>
              <a:t>Multi-year Product Distribution Trend </a:t>
            </a:r>
          </a:p>
        </c:rich>
      </c:tx>
    </c:title>
    <c:plotArea>
      <c:layout/>
      <c:barChart>
        <c:barDir val="col"/>
        <c:grouping val="clustered"/>
        <c:ser>
          <c:idx val="0"/>
          <c:order val="0"/>
          <c:tx>
            <c:strRef>
              <c:f>'Product Distribution Trend'!$B$27</c:f>
              <c:strCache>
                <c:ptCount val="1"/>
                <c:pt idx="0">
                  <c:v>Total Products (Millions)</c:v>
                </c:pt>
              </c:strCache>
            </c:strRef>
          </c:tx>
          <c:cat>
            <c:strRef>
              <c:f>'Product Distribution Trend'!$A$28:$A$41</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'Product Distribution Trend'!$B$28:$B$41</c:f>
              <c:numCache>
                <c:formatCode>#,##0.00</c:formatCode>
                <c:ptCount val="14"/>
                <c:pt idx="0">
                  <c:v>5.5238179999999995</c:v>
                </c:pt>
                <c:pt idx="1">
                  <c:v>8.4937329999999989</c:v>
                </c:pt>
                <c:pt idx="2">
                  <c:v>19.305638999999999</c:v>
                </c:pt>
                <c:pt idx="3">
                  <c:v>35.211089000000001</c:v>
                </c:pt>
                <c:pt idx="4">
                  <c:v>47.027518000000008</c:v>
                </c:pt>
                <c:pt idx="5">
                  <c:v>68.058941000000019</c:v>
                </c:pt>
                <c:pt idx="6">
                  <c:v>90.638565</c:v>
                </c:pt>
                <c:pt idx="7">
                  <c:v>127.53830099999999</c:v>
                </c:pt>
                <c:pt idx="8">
                  <c:v>155.66119599999999</c:v>
                </c:pt>
                <c:pt idx="9">
                  <c:v>254.66382900000002</c:v>
                </c:pt>
                <c:pt idx="10">
                  <c:v>412.799733</c:v>
                </c:pt>
                <c:pt idx="11">
                  <c:v>501.38018900000003</c:v>
                </c:pt>
                <c:pt idx="12">
                  <c:v>570.28234899999995</c:v>
                </c:pt>
                <c:pt idx="13">
                  <c:v>749.40014000000008</c:v>
                </c:pt>
              </c:numCache>
            </c:numRef>
          </c:val>
        </c:ser>
        <c:axId val="112492928"/>
        <c:axId val="112494464"/>
      </c:barChart>
      <c:catAx>
        <c:axId val="112492928"/>
        <c:scaling>
          <c:orientation val="minMax"/>
        </c:scaling>
        <c:axPos val="b"/>
        <c:numFmt formatCode="General" sourceLinked="1"/>
        <c:majorTickMark val="none"/>
        <c:tickLblPos val="nextTo"/>
        <c:txPr>
          <a:bodyPr rot="0" vert="horz"/>
          <a:lstStyle/>
          <a:p>
            <a:pPr>
              <a:defRPr/>
            </a:pPr>
            <a:endParaRPr lang="en-US"/>
          </a:p>
        </c:txPr>
        <c:crossAx val="112494464"/>
        <c:crosses val="autoZero"/>
        <c:auto val="1"/>
        <c:lblAlgn val="ctr"/>
        <c:lblOffset val="100"/>
        <c:tickLblSkip val="1"/>
        <c:tickMarkSkip val="1"/>
      </c:catAx>
      <c:valAx>
        <c:axId val="112494464"/>
        <c:scaling>
          <c:orientation val="minMax"/>
        </c:scaling>
        <c:axPos val="l"/>
        <c:majorGridlines/>
        <c:title>
          <c:tx>
            <c:rich>
              <a:bodyPr rot="-5400000" vert="horz"/>
              <a:lstStyle/>
              <a:p>
                <a:pPr>
                  <a:defRPr/>
                </a:pPr>
                <a:r>
                  <a:rPr lang="en-US"/>
                  <a:t>Product Distributed (Millions)</a:t>
                </a:r>
              </a:p>
            </c:rich>
          </c:tx>
        </c:title>
        <c:numFmt formatCode="#,##0" sourceLinked="0"/>
        <c:majorTickMark val="none"/>
        <c:tickLblPos val="nextTo"/>
        <c:txPr>
          <a:bodyPr rot="0" vert="horz"/>
          <a:lstStyle/>
          <a:p>
            <a:pPr>
              <a:defRPr/>
            </a:pPr>
            <a:endParaRPr lang="en-US"/>
          </a:p>
        </c:txPr>
        <c:crossAx val="112492928"/>
        <c:crosses val="autoZero"/>
        <c:crossBetween val="between"/>
      </c:valAx>
      <c:spPr>
        <a:ln>
          <a:solidFill>
            <a:schemeClr val="tx1"/>
          </a:solidFill>
        </a:ln>
      </c:spPr>
    </c:plotArea>
    <c:plotVisOnly val="1"/>
    <c:dispBlanksAs val="gap"/>
  </c:chart>
  <c:printSettings>
    <c:headerFooter alignWithMargins="0"/>
    <c:pageMargins b="1" l="0.75000000000001465" r="0.7500000000000146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Volume Archived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 (3,087.8 TBs)</a:t>
            </a:r>
          </a:p>
        </c:rich>
      </c:tx>
      <c:layout>
        <c:manualLayout>
          <c:xMode val="edge"/>
          <c:yMode val="edge"/>
          <c:x val="0.23432050425320539"/>
          <c:y val="0.12892441475118641"/>
        </c:manualLayout>
      </c:layout>
      <c:spPr>
        <a:noFill/>
        <a:ln w="25400">
          <a:noFill/>
        </a:ln>
      </c:spPr>
    </c:title>
    <c:plotArea>
      <c:layout>
        <c:manualLayout>
          <c:layoutTarget val="inner"/>
          <c:xMode val="edge"/>
          <c:yMode val="edge"/>
          <c:x val="0.36559216564216007"/>
          <c:y val="0.58071748878920992"/>
          <c:w val="0.25806505810034025"/>
          <c:h val="0.26905829596413439"/>
        </c:manualLayout>
      </c:layout>
      <c:pieChart>
        <c:varyColors val="1"/>
        <c:ser>
          <c:idx val="0"/>
          <c:order val="0"/>
          <c:tx>
            <c:strRef>
              <c:f>Archive!$B$5</c:f>
              <c:strCache>
                <c:ptCount val="1"/>
                <c:pt idx="0">
                  <c:v>Volume  (TBs)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dLbl>
              <c:idx val="0"/>
              <c:layout>
                <c:manualLayout>
                  <c:x val="0.17168682190977499"/>
                  <c:y val="8.191927274930115E-2"/>
                </c:manualLayout>
              </c:layout>
              <c:dLblPos val="bestFit"/>
              <c:showCatName val="1"/>
              <c:showPercent val="1"/>
            </c:dLbl>
            <c:dLbl>
              <c:idx val="1"/>
              <c:layout>
                <c:manualLayout>
                  <c:x val="0.11854457595777262"/>
                  <c:y val="-5.1615857540988776E-2"/>
                </c:manualLayout>
              </c:layout>
              <c:showCatName val="1"/>
              <c:showPercent val="1"/>
            </c:dLbl>
            <c:dLbl>
              <c:idx val="2"/>
              <c:layout>
                <c:manualLayout>
                  <c:x val="-8.6098818687947928E-2"/>
                  <c:y val="0.15908348486018559"/>
                </c:manualLayout>
              </c:layout>
              <c:showCatName val="1"/>
              <c:showPercent val="1"/>
            </c:dLbl>
            <c:dLbl>
              <c:idx val="3"/>
              <c:layout>
                <c:manualLayout>
                  <c:x val="-0.16474286005887198"/>
                  <c:y val="7.7915902518651409E-2"/>
                </c:manualLayout>
              </c:layout>
              <c:showCatName val="1"/>
              <c:showPercent val="1"/>
            </c:dLbl>
            <c:dLbl>
              <c:idx val="4"/>
              <c:layout>
                <c:manualLayout>
                  <c:x val="-0.29682891810465334"/>
                  <c:y val="-5.3656299657407723E-2"/>
                </c:manualLayout>
              </c:layout>
              <c:dLblPos val="bestFit"/>
              <c:showCatName val="1"/>
              <c:showPercent val="1"/>
            </c:dLbl>
            <c:dLbl>
              <c:idx val="5"/>
              <c:layout>
                <c:manualLayout>
                  <c:x val="-0.17896286510035544"/>
                  <c:y val="-9.2791425778880193E-2"/>
                </c:manualLayout>
              </c:layout>
              <c:showCatName val="1"/>
              <c:showPercent val="1"/>
            </c:dLbl>
            <c:dLbl>
              <c:idx val="6"/>
              <c:layout>
                <c:manualLayout>
                  <c:x val="-9.4408032316771237E-2"/>
                  <c:y val="-0.12784208508757641"/>
                </c:manualLayout>
              </c:layout>
              <c:showCatName val="1"/>
              <c:showPercent val="1"/>
            </c:dLbl>
            <c:dLbl>
              <c:idx val="7"/>
              <c:layout>
                <c:manualLayout>
                  <c:x val="0.28009407005300735"/>
                  <c:y val="-0.13230825950776351"/>
                </c:manualLayout>
              </c:layout>
              <c:showCatName val="1"/>
              <c:showPercent val="1"/>
            </c:dLbl>
            <c:dLbl>
              <c:idx val="8"/>
              <c:layout>
                <c:manualLayout>
                  <c:x val="-2.0855733865142792E-3"/>
                  <c:y val="-0.10231620306453892"/>
                </c:manualLayout>
              </c:layout>
              <c:showCatName val="1"/>
              <c:showPercent val="1"/>
            </c:dLbl>
            <c:dLbl>
              <c:idx val="9"/>
              <c:layout>
                <c:manualLayout>
                  <c:x val="0.40533027733023685"/>
                  <c:y val="-7.8531454888967719E-2"/>
                </c:manualLayout>
              </c:layout>
              <c:showCatName val="1"/>
              <c:showPercent val="1"/>
            </c:dLbl>
            <c:dLbl>
              <c:idx val="10"/>
              <c:layout>
                <c:manualLayout>
                  <c:x val="0.10748819059776196"/>
                  <c:y val="-0.10645115168545732"/>
                </c:manualLayout>
              </c:layout>
              <c:showCatName val="1"/>
              <c:showPercent val="1"/>
            </c:dLbl>
            <c:numFmt formatCode="0.0%" sourceLinked="0"/>
            <c:spPr>
              <a:noFill/>
              <a:ln w="25400">
                <a:noFill/>
              </a:ln>
            </c:spPr>
            <c:txPr>
              <a:bodyPr/>
              <a:lstStyle/>
              <a:p>
                <a:pPr>
                  <a:defRPr sz="1100" b="0" i="0" u="none" strike="noStrike" baseline="0">
                    <a:solidFill>
                      <a:srgbClr val="000000"/>
                    </a:solidFill>
                    <a:latin typeface="Calibri"/>
                    <a:ea typeface="Calibri"/>
                    <a:cs typeface="Calibri"/>
                  </a:defRPr>
                </a:pPr>
                <a:endParaRPr lang="en-US"/>
              </a:p>
            </c:txPr>
            <c:showCatName val="1"/>
            <c:showPercent val="1"/>
            <c:showLeaderLines val="1"/>
          </c:dLbls>
          <c:cat>
            <c:strRef>
              <c:f>Archive!$A$6:$A$16</c:f>
              <c:strCache>
                <c:ptCount val="11"/>
                <c:pt idx="0">
                  <c:v>ASDC</c:v>
                </c:pt>
                <c:pt idx="1">
                  <c:v>ASF</c:v>
                </c:pt>
                <c:pt idx="2">
                  <c:v>CDDIS</c:v>
                </c:pt>
                <c:pt idx="3">
                  <c:v>GESDISC</c:v>
                </c:pt>
                <c:pt idx="4">
                  <c:v>GHRC</c:v>
                </c:pt>
                <c:pt idx="5">
                  <c:v>LPDAAC</c:v>
                </c:pt>
                <c:pt idx="6">
                  <c:v>MODAPS</c:v>
                </c:pt>
                <c:pt idx="7">
                  <c:v>NSIDC</c:v>
                </c:pt>
                <c:pt idx="8">
                  <c:v>ORNL</c:v>
                </c:pt>
                <c:pt idx="9">
                  <c:v>PODAAC</c:v>
                </c:pt>
                <c:pt idx="10">
                  <c:v>SEDAC</c:v>
                </c:pt>
              </c:strCache>
            </c:strRef>
          </c:cat>
          <c:val>
            <c:numRef>
              <c:f>Archive!$B$6:$B$16</c:f>
              <c:numCache>
                <c:formatCode>#,##0.00</c:formatCode>
                <c:ptCount val="11"/>
                <c:pt idx="0">
                  <c:v>635.94986328124992</c:v>
                </c:pt>
                <c:pt idx="1">
                  <c:v>1529.536328125</c:v>
                </c:pt>
                <c:pt idx="2">
                  <c:v>0.7628125</c:v>
                </c:pt>
                <c:pt idx="3">
                  <c:v>321.26644531250003</c:v>
                </c:pt>
                <c:pt idx="4">
                  <c:v>2.5085742187500002</c:v>
                </c:pt>
                <c:pt idx="5">
                  <c:v>131.49376953125</c:v>
                </c:pt>
                <c:pt idx="6">
                  <c:v>405.23909179687502</c:v>
                </c:pt>
                <c:pt idx="7">
                  <c:v>46.377177734375003</c:v>
                </c:pt>
                <c:pt idx="8">
                  <c:v>1.31734375</c:v>
                </c:pt>
                <c:pt idx="9">
                  <c:v>13.303974609375</c:v>
                </c:pt>
                <c:pt idx="10">
                  <c:v>3.302734375E-2</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6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rPr>
              <a:t>Multi-Year Product Distribution Trend by Data Center</a:t>
            </a:r>
          </a:p>
        </c:rich>
      </c:tx>
      <c:spPr>
        <a:noFill/>
        <a:ln w="25400">
          <a:noFill/>
        </a:ln>
      </c:spPr>
    </c:title>
    <c:plotArea>
      <c:layout/>
      <c:barChart>
        <c:barDir val="col"/>
        <c:grouping val="stacked"/>
        <c:ser>
          <c:idx val="0"/>
          <c:order val="0"/>
          <c:tx>
            <c:strRef>
              <c:f>'Product Distribution Trend'!$B$51</c:f>
              <c:strCache>
                <c:ptCount val="1"/>
                <c:pt idx="0">
                  <c:v>ASDC</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'Product Distribution Trend'!$A$52:$A$65</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'Product Distribution Trend'!$B$52:$B$65</c:f>
              <c:numCache>
                <c:formatCode>#,##0.00</c:formatCode>
                <c:ptCount val="14"/>
                <c:pt idx="0">
                  <c:v>0.22028700000000001</c:v>
                </c:pt>
                <c:pt idx="1">
                  <c:v>0.96677800000000003</c:v>
                </c:pt>
                <c:pt idx="2">
                  <c:v>3.681108</c:v>
                </c:pt>
                <c:pt idx="3">
                  <c:v>4.15219</c:v>
                </c:pt>
                <c:pt idx="4">
                  <c:v>6.7723560000000003</c:v>
                </c:pt>
                <c:pt idx="5">
                  <c:v>5.6970169999999998</c:v>
                </c:pt>
                <c:pt idx="6">
                  <c:v>7.7782669999999996</c:v>
                </c:pt>
                <c:pt idx="7">
                  <c:v>7.324192</c:v>
                </c:pt>
                <c:pt idx="8">
                  <c:v>3.5718839999999998</c:v>
                </c:pt>
                <c:pt idx="9">
                  <c:v>5.1073000000000004</c:v>
                </c:pt>
                <c:pt idx="10">
                  <c:v>4.4062020000000004</c:v>
                </c:pt>
                <c:pt idx="11">
                  <c:v>5.042249</c:v>
                </c:pt>
                <c:pt idx="12">
                  <c:v>10.626249</c:v>
                </c:pt>
                <c:pt idx="13">
                  <c:v>10.212370999999999</c:v>
                </c:pt>
              </c:numCache>
            </c:numRef>
          </c:val>
        </c:ser>
        <c:ser>
          <c:idx val="1"/>
          <c:order val="1"/>
          <c:tx>
            <c:strRef>
              <c:f>'Product Distribution Trend'!$C$51</c:f>
              <c:strCache>
                <c:ptCount val="1"/>
                <c:pt idx="0">
                  <c:v>ASF</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'Product Distribution Trend'!$A$52:$A$65</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'Product Distribution Trend'!$C$52:$C$65</c:f>
              <c:numCache>
                <c:formatCode>#,##0.00</c:formatCode>
                <c:ptCount val="14"/>
                <c:pt idx="0">
                  <c:v>1.03E-4</c:v>
                </c:pt>
                <c:pt idx="1">
                  <c:v>2.1289999999999998E-3</c:v>
                </c:pt>
                <c:pt idx="2">
                  <c:v>2.9940000000000001E-3</c:v>
                </c:pt>
                <c:pt idx="3">
                  <c:v>2.7172000000000002E-2</c:v>
                </c:pt>
                <c:pt idx="4">
                  <c:v>6.191E-2</c:v>
                </c:pt>
                <c:pt idx="5">
                  <c:v>5.7355999999999997E-2</c:v>
                </c:pt>
                <c:pt idx="6">
                  <c:v>3.5497000000000001E-2</c:v>
                </c:pt>
                <c:pt idx="7">
                  <c:v>4.8910000000000002E-2</c:v>
                </c:pt>
                <c:pt idx="8">
                  <c:v>0.30386999999999997</c:v>
                </c:pt>
                <c:pt idx="9">
                  <c:v>0.47285700000000003</c:v>
                </c:pt>
                <c:pt idx="10">
                  <c:v>0.101671</c:v>
                </c:pt>
                <c:pt idx="11">
                  <c:v>0.36860900000000002</c:v>
                </c:pt>
                <c:pt idx="12">
                  <c:v>0.846248</c:v>
                </c:pt>
                <c:pt idx="13">
                  <c:v>0.67360799999999998</c:v>
                </c:pt>
              </c:numCache>
            </c:numRef>
          </c:val>
        </c:ser>
        <c:ser>
          <c:idx val="2"/>
          <c:order val="2"/>
          <c:tx>
            <c:strRef>
              <c:f>'Product Distribution Trend'!$D$51</c:f>
              <c:strCache>
                <c:ptCount val="1"/>
                <c:pt idx="0">
                  <c:v>CDDIS</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'Product Distribution Trend'!$A$52:$A$65</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'Product Distribution Trend'!$D$52:$D$65</c:f>
              <c:numCache>
                <c:formatCode>#,##0.00</c:formatCode>
                <c:ptCount val="14"/>
                <c:pt idx="0">
                  <c:v>0</c:v>
                </c:pt>
                <c:pt idx="1">
                  <c:v>0</c:v>
                </c:pt>
                <c:pt idx="2">
                  <c:v>0</c:v>
                </c:pt>
                <c:pt idx="3">
                  <c:v>0</c:v>
                </c:pt>
                <c:pt idx="4">
                  <c:v>0</c:v>
                </c:pt>
                <c:pt idx="5">
                  <c:v>0</c:v>
                </c:pt>
                <c:pt idx="6">
                  <c:v>0</c:v>
                </c:pt>
                <c:pt idx="7">
                  <c:v>0</c:v>
                </c:pt>
                <c:pt idx="8">
                  <c:v>0</c:v>
                </c:pt>
                <c:pt idx="9">
                  <c:v>37.058059999999998</c:v>
                </c:pt>
                <c:pt idx="10">
                  <c:v>52.599871</c:v>
                </c:pt>
                <c:pt idx="11">
                  <c:v>112.330657</c:v>
                </c:pt>
                <c:pt idx="12">
                  <c:v>120.025964</c:v>
                </c:pt>
                <c:pt idx="13">
                  <c:v>120.930572</c:v>
                </c:pt>
              </c:numCache>
            </c:numRef>
          </c:val>
        </c:ser>
        <c:ser>
          <c:idx val="3"/>
          <c:order val="3"/>
          <c:tx>
            <c:strRef>
              <c:f>'Product Distribution Trend'!$E$51</c:f>
              <c:strCache>
                <c:ptCount val="1"/>
                <c:pt idx="0">
                  <c:v>GESDISC</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'Product Distribution Trend'!$A$52:$A$65</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'Product Distribution Trend'!$E$52:$E$65</c:f>
              <c:numCache>
                <c:formatCode>#,##0.00</c:formatCode>
                <c:ptCount val="14"/>
                <c:pt idx="0">
                  <c:v>2.3352249999999999</c:v>
                </c:pt>
                <c:pt idx="1">
                  <c:v>2.635491</c:v>
                </c:pt>
                <c:pt idx="2">
                  <c:v>5.2764949999999997</c:v>
                </c:pt>
                <c:pt idx="3">
                  <c:v>10.918177</c:v>
                </c:pt>
                <c:pt idx="4">
                  <c:v>15.665039</c:v>
                </c:pt>
                <c:pt idx="5">
                  <c:v>26.553149999999999</c:v>
                </c:pt>
                <c:pt idx="6">
                  <c:v>41.413795</c:v>
                </c:pt>
                <c:pt idx="7">
                  <c:v>30.983453000000001</c:v>
                </c:pt>
                <c:pt idx="8">
                  <c:v>38.747579999999999</c:v>
                </c:pt>
                <c:pt idx="9">
                  <c:v>54.500664</c:v>
                </c:pt>
                <c:pt idx="10">
                  <c:v>84.223157999999998</c:v>
                </c:pt>
                <c:pt idx="11">
                  <c:v>133.841386</c:v>
                </c:pt>
                <c:pt idx="12">
                  <c:v>168.67674700000001</c:v>
                </c:pt>
                <c:pt idx="13">
                  <c:v>209.906859</c:v>
                </c:pt>
              </c:numCache>
            </c:numRef>
          </c:val>
        </c:ser>
        <c:ser>
          <c:idx val="4"/>
          <c:order val="4"/>
          <c:tx>
            <c:strRef>
              <c:f>'Product Distribution Trend'!$F$51</c:f>
              <c:strCache>
                <c:ptCount val="1"/>
                <c:pt idx="0">
                  <c:v>GHRC</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'Product Distribution Trend'!$A$52:$A$65</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'Product Distribution Trend'!$F$52:$F$65</c:f>
              <c:numCache>
                <c:formatCode>#,##0.00</c:formatCode>
                <c:ptCount val="14"/>
                <c:pt idx="0">
                  <c:v>0.97013799999999994</c:v>
                </c:pt>
                <c:pt idx="1">
                  <c:v>1.0332300000000001</c:v>
                </c:pt>
                <c:pt idx="2">
                  <c:v>1.4161619999999999</c:v>
                </c:pt>
                <c:pt idx="3">
                  <c:v>4.6828409999999998</c:v>
                </c:pt>
                <c:pt idx="4">
                  <c:v>3.396452</c:v>
                </c:pt>
                <c:pt idx="5">
                  <c:v>3.5840399999999999</c:v>
                </c:pt>
                <c:pt idx="6">
                  <c:v>4.0528529999999998</c:v>
                </c:pt>
                <c:pt idx="7">
                  <c:v>9.2883189999999995</c:v>
                </c:pt>
                <c:pt idx="8">
                  <c:v>10.177527</c:v>
                </c:pt>
                <c:pt idx="9">
                  <c:v>5.6774750000000003</c:v>
                </c:pt>
                <c:pt idx="10">
                  <c:v>0.65940500000000002</c:v>
                </c:pt>
                <c:pt idx="11">
                  <c:v>0.72013300000000002</c:v>
                </c:pt>
                <c:pt idx="12">
                  <c:v>0.79108500000000004</c:v>
                </c:pt>
                <c:pt idx="13">
                  <c:v>4.4349480000000003</c:v>
                </c:pt>
              </c:numCache>
            </c:numRef>
          </c:val>
        </c:ser>
        <c:ser>
          <c:idx val="5"/>
          <c:order val="5"/>
          <c:tx>
            <c:strRef>
              <c:f>'Product Distribution Trend'!$G$51</c:f>
              <c:strCache>
                <c:ptCount val="1"/>
                <c:pt idx="0">
                  <c:v>LPDAAC</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'Product Distribution Trend'!$A$52:$A$65</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'Product Distribution Trend'!$G$52:$G$65</c:f>
              <c:numCache>
                <c:formatCode>#,##0.00</c:formatCode>
                <c:ptCount val="14"/>
                <c:pt idx="0">
                  <c:v>0.61549900000000002</c:v>
                </c:pt>
                <c:pt idx="1">
                  <c:v>1.2371300000000001</c:v>
                </c:pt>
                <c:pt idx="2">
                  <c:v>4.6335160000000002</c:v>
                </c:pt>
                <c:pt idx="3">
                  <c:v>3.7176749999999998</c:v>
                </c:pt>
                <c:pt idx="4">
                  <c:v>8.9044319999999999</c:v>
                </c:pt>
                <c:pt idx="5">
                  <c:v>15.084555</c:v>
                </c:pt>
                <c:pt idx="6">
                  <c:v>11.929658999999999</c:v>
                </c:pt>
                <c:pt idx="7">
                  <c:v>24.321784000000001</c:v>
                </c:pt>
                <c:pt idx="8">
                  <c:v>16.757476</c:v>
                </c:pt>
                <c:pt idx="9">
                  <c:v>38.827043000000003</c:v>
                </c:pt>
                <c:pt idx="10">
                  <c:v>51.945273</c:v>
                </c:pt>
                <c:pt idx="11">
                  <c:v>63.965963000000002</c:v>
                </c:pt>
                <c:pt idx="12">
                  <c:v>70.588599000000002</c:v>
                </c:pt>
                <c:pt idx="13">
                  <c:v>111.743424</c:v>
                </c:pt>
              </c:numCache>
            </c:numRef>
          </c:val>
        </c:ser>
        <c:ser>
          <c:idx val="6"/>
          <c:order val="6"/>
          <c:tx>
            <c:strRef>
              <c:f>'Product Distribution Trend'!$H$51</c:f>
              <c:strCache>
                <c:ptCount val="1"/>
                <c:pt idx="0">
                  <c:v>MODAPS</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'Product Distribution Trend'!$A$52:$A$65</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'Product Distribution Trend'!$H$52:$H$65</c:f>
              <c:numCache>
                <c:formatCode>#,##0.00</c:formatCode>
                <c:ptCount val="14"/>
                <c:pt idx="0">
                  <c:v>0</c:v>
                </c:pt>
                <c:pt idx="1">
                  <c:v>0</c:v>
                </c:pt>
                <c:pt idx="2">
                  <c:v>0</c:v>
                </c:pt>
                <c:pt idx="3">
                  <c:v>0</c:v>
                </c:pt>
                <c:pt idx="4">
                  <c:v>0</c:v>
                </c:pt>
                <c:pt idx="5">
                  <c:v>0</c:v>
                </c:pt>
                <c:pt idx="6">
                  <c:v>1.668191</c:v>
                </c:pt>
                <c:pt idx="7">
                  <c:v>33.357463000000003</c:v>
                </c:pt>
                <c:pt idx="8">
                  <c:v>47.736139999999999</c:v>
                </c:pt>
                <c:pt idx="9">
                  <c:v>47.205446000000002</c:v>
                </c:pt>
                <c:pt idx="10">
                  <c:v>79.756398000000004</c:v>
                </c:pt>
                <c:pt idx="11">
                  <c:v>98.766036999999997</c:v>
                </c:pt>
                <c:pt idx="12">
                  <c:v>95.246110000000002</c:v>
                </c:pt>
                <c:pt idx="13">
                  <c:v>135.28649799999999</c:v>
                </c:pt>
              </c:numCache>
            </c:numRef>
          </c:val>
        </c:ser>
        <c:ser>
          <c:idx val="7"/>
          <c:order val="7"/>
          <c:tx>
            <c:strRef>
              <c:f>'Product Distribution Trend'!$I$51</c:f>
              <c:strCache>
                <c:ptCount val="1"/>
                <c:pt idx="0">
                  <c:v>NSIDC</c:v>
                </c:pt>
              </c:strCache>
            </c:strRef>
          </c:tx>
          <c:spPr>
            <a:gradFill rotWithShape="0">
              <a:gsLst>
                <a:gs pos="0">
                  <a:srgbClr val="FFB6B4"/>
                </a:gs>
                <a:gs pos="100000">
                  <a:srgbClr val="DA8A89"/>
                </a:gs>
              </a:gsLst>
              <a:lin ang="5400000"/>
            </a:gradFill>
            <a:ln w="25400">
              <a:noFill/>
            </a:ln>
            <a:effectLst>
              <a:outerShdw dist="35921" dir="2700000" algn="br">
                <a:srgbClr val="000000"/>
              </a:outerShdw>
            </a:effectLst>
          </c:spPr>
          <c:cat>
            <c:strRef>
              <c:f>'Product Distribution Trend'!$A$52:$A$65</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'Product Distribution Trend'!$I$52:$I$65</c:f>
              <c:numCache>
                <c:formatCode>#,##0.00</c:formatCode>
                <c:ptCount val="14"/>
                <c:pt idx="0">
                  <c:v>0.12768199999999999</c:v>
                </c:pt>
                <c:pt idx="1">
                  <c:v>0.24507000000000001</c:v>
                </c:pt>
                <c:pt idx="2">
                  <c:v>0.39949600000000002</c:v>
                </c:pt>
                <c:pt idx="3">
                  <c:v>0.85816700000000001</c:v>
                </c:pt>
                <c:pt idx="4">
                  <c:v>0.959229</c:v>
                </c:pt>
                <c:pt idx="5">
                  <c:v>1.798149</c:v>
                </c:pt>
                <c:pt idx="6">
                  <c:v>4.6873430000000003</c:v>
                </c:pt>
                <c:pt idx="7">
                  <c:v>8.1320409999999992</c:v>
                </c:pt>
                <c:pt idx="8">
                  <c:v>10.732725</c:v>
                </c:pt>
                <c:pt idx="9">
                  <c:v>17.247733</c:v>
                </c:pt>
                <c:pt idx="10">
                  <c:v>22.897912999999999</c:v>
                </c:pt>
                <c:pt idx="11">
                  <c:v>20.180631999999999</c:v>
                </c:pt>
                <c:pt idx="12">
                  <c:v>24.339347</c:v>
                </c:pt>
                <c:pt idx="13">
                  <c:v>38.223084999999998</c:v>
                </c:pt>
              </c:numCache>
            </c:numRef>
          </c:val>
        </c:ser>
        <c:ser>
          <c:idx val="8"/>
          <c:order val="8"/>
          <c:tx>
            <c:strRef>
              <c:f>'Product Distribution Trend'!$J$51</c:f>
              <c:strCache>
                <c:ptCount val="1"/>
                <c:pt idx="0">
                  <c:v>OBPG </c:v>
                </c:pt>
              </c:strCache>
            </c:strRef>
          </c:tx>
          <c:spPr>
            <a:gradFill rotWithShape="0">
              <a:gsLst>
                <a:gs pos="0">
                  <a:srgbClr val="E4FFBA"/>
                </a:gs>
                <a:gs pos="100000">
                  <a:srgbClr val="BBD68E"/>
                </a:gs>
              </a:gsLst>
              <a:lin ang="5400000"/>
            </a:gradFill>
            <a:ln w="25400">
              <a:noFill/>
            </a:ln>
            <a:effectLst>
              <a:outerShdw dist="35921" dir="2700000" algn="br">
                <a:srgbClr val="000000"/>
              </a:outerShdw>
            </a:effectLst>
          </c:spPr>
          <c:cat>
            <c:strRef>
              <c:f>'Product Distribution Trend'!$A$52:$A$65</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'Product Distribution Trend'!$J$52:$J$65</c:f>
              <c:numCache>
                <c:formatCode>#,##0.00</c:formatCode>
                <c:ptCount val="14"/>
                <c:pt idx="0">
                  <c:v>0</c:v>
                </c:pt>
                <c:pt idx="1">
                  <c:v>0</c:v>
                </c:pt>
                <c:pt idx="2">
                  <c:v>0</c:v>
                </c:pt>
                <c:pt idx="3">
                  <c:v>0</c:v>
                </c:pt>
                <c:pt idx="4">
                  <c:v>0.29478399999999999</c:v>
                </c:pt>
                <c:pt idx="5">
                  <c:v>1.705891</c:v>
                </c:pt>
                <c:pt idx="6">
                  <c:v>4.9097</c:v>
                </c:pt>
                <c:pt idx="7">
                  <c:v>7.0392739999999998</c:v>
                </c:pt>
                <c:pt idx="8">
                  <c:v>10.672893999999999</c:v>
                </c:pt>
                <c:pt idx="9">
                  <c:v>8.655132</c:v>
                </c:pt>
                <c:pt idx="10">
                  <c:v>12.42596</c:v>
                </c:pt>
                <c:pt idx="11">
                  <c:v>20.538207</c:v>
                </c:pt>
                <c:pt idx="12">
                  <c:v>16.768246000000001</c:v>
                </c:pt>
                <c:pt idx="13">
                  <c:v>18.293759999999999</c:v>
                </c:pt>
              </c:numCache>
            </c:numRef>
          </c:val>
        </c:ser>
        <c:ser>
          <c:idx val="9"/>
          <c:order val="9"/>
          <c:tx>
            <c:strRef>
              <c:f>'Product Distribution Trend'!$K$51</c:f>
              <c:strCache>
                <c:ptCount val="1"/>
                <c:pt idx="0">
                  <c:v>ORNL</c:v>
                </c:pt>
              </c:strCache>
            </c:strRef>
          </c:tx>
          <c:spPr>
            <a:gradFill rotWithShape="0">
              <a:gsLst>
                <a:gs pos="0">
                  <a:srgbClr val="D6C5F1"/>
                </a:gs>
                <a:gs pos="100000">
                  <a:srgbClr val="A896C2"/>
                </a:gs>
              </a:gsLst>
              <a:lin ang="5400000"/>
            </a:gradFill>
            <a:ln w="25400">
              <a:noFill/>
            </a:ln>
            <a:effectLst>
              <a:outerShdw dist="35921" dir="2700000" algn="br">
                <a:srgbClr val="000000"/>
              </a:outerShdw>
            </a:effectLst>
          </c:spPr>
          <c:cat>
            <c:strRef>
              <c:f>'Product Distribution Trend'!$A$52:$A$65</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'Product Distribution Trend'!$K$52:$K$65</c:f>
              <c:numCache>
                <c:formatCode>#,##0.00</c:formatCode>
                <c:ptCount val="14"/>
                <c:pt idx="0">
                  <c:v>1.2243E-2</c:v>
                </c:pt>
                <c:pt idx="1">
                  <c:v>3.3465000000000002E-2</c:v>
                </c:pt>
                <c:pt idx="2">
                  <c:v>8.5666999999999993E-2</c:v>
                </c:pt>
                <c:pt idx="3">
                  <c:v>0.10846600000000001</c:v>
                </c:pt>
                <c:pt idx="4">
                  <c:v>0.419958</c:v>
                </c:pt>
                <c:pt idx="5">
                  <c:v>0.487377</c:v>
                </c:pt>
                <c:pt idx="6">
                  <c:v>0.36133100000000001</c:v>
                </c:pt>
                <c:pt idx="7">
                  <c:v>1.215012</c:v>
                </c:pt>
                <c:pt idx="8">
                  <c:v>0.39932299999999998</c:v>
                </c:pt>
                <c:pt idx="9">
                  <c:v>7.6994199999999999</c:v>
                </c:pt>
                <c:pt idx="10">
                  <c:v>49.882874999999999</c:v>
                </c:pt>
                <c:pt idx="11">
                  <c:v>3.194725</c:v>
                </c:pt>
                <c:pt idx="12">
                  <c:v>6.7061929999999998</c:v>
                </c:pt>
                <c:pt idx="13">
                  <c:v>5.756697</c:v>
                </c:pt>
              </c:numCache>
            </c:numRef>
          </c:val>
        </c:ser>
        <c:ser>
          <c:idx val="10"/>
          <c:order val="10"/>
          <c:tx>
            <c:strRef>
              <c:f>'Product Distribution Trend'!$L$51</c:f>
              <c:strCache>
                <c:ptCount val="1"/>
                <c:pt idx="0">
                  <c:v>PO.DAAC</c:v>
                </c:pt>
              </c:strCache>
            </c:strRef>
          </c:tx>
          <c:spPr>
            <a:gradFill rotWithShape="0">
              <a:gsLst>
                <a:gs pos="0">
                  <a:srgbClr val="B2F1FF"/>
                </a:gs>
                <a:gs pos="100000">
                  <a:srgbClr val="87C8DF"/>
                </a:gs>
              </a:gsLst>
              <a:lin ang="5400000"/>
            </a:gradFill>
            <a:ln w="25400">
              <a:noFill/>
            </a:ln>
            <a:effectLst>
              <a:outerShdw dist="35921" dir="2700000" algn="br">
                <a:srgbClr val="000000"/>
              </a:outerShdw>
            </a:effectLst>
          </c:spPr>
          <c:cat>
            <c:strRef>
              <c:f>'Product Distribution Trend'!$A$52:$A$65</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'Product Distribution Trend'!$L$52:$L$65</c:f>
              <c:numCache>
                <c:formatCode>#,##0.00</c:formatCode>
                <c:ptCount val="14"/>
                <c:pt idx="0">
                  <c:v>1.0544709999999999</c:v>
                </c:pt>
                <c:pt idx="1">
                  <c:v>2.0839759999999998</c:v>
                </c:pt>
                <c:pt idx="2">
                  <c:v>3.5478139999999998</c:v>
                </c:pt>
                <c:pt idx="3">
                  <c:v>10.448394</c:v>
                </c:pt>
                <c:pt idx="4">
                  <c:v>10.301456</c:v>
                </c:pt>
                <c:pt idx="5">
                  <c:v>12.834851</c:v>
                </c:pt>
                <c:pt idx="6">
                  <c:v>13.483575999999999</c:v>
                </c:pt>
                <c:pt idx="7">
                  <c:v>5.7133310000000002</c:v>
                </c:pt>
                <c:pt idx="8">
                  <c:v>16.487646000000002</c:v>
                </c:pt>
                <c:pt idx="9">
                  <c:v>31.722079000000001</c:v>
                </c:pt>
                <c:pt idx="10">
                  <c:v>50.334622000000003</c:v>
                </c:pt>
                <c:pt idx="11">
                  <c:v>38.272939999999998</c:v>
                </c:pt>
                <c:pt idx="12">
                  <c:v>54.068233999999997</c:v>
                </c:pt>
                <c:pt idx="13">
                  <c:v>89.251096000000004</c:v>
                </c:pt>
              </c:numCache>
            </c:numRef>
          </c:val>
        </c:ser>
        <c:ser>
          <c:idx val="11"/>
          <c:order val="11"/>
          <c:tx>
            <c:strRef>
              <c:f>'Product Distribution Trend'!$M$51</c:f>
              <c:strCache>
                <c:ptCount val="1"/>
                <c:pt idx="0">
                  <c:v>SEDAC</c:v>
                </c:pt>
              </c:strCache>
            </c:strRef>
          </c:tx>
          <c:cat>
            <c:strRef>
              <c:f>'Product Distribution Trend'!$A$52:$A$65</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'Product Distribution Trend'!$M$52:$M$65</c:f>
              <c:numCache>
                <c:formatCode>#,##0.00</c:formatCode>
                <c:ptCount val="14"/>
                <c:pt idx="0">
                  <c:v>0.18817</c:v>
                </c:pt>
                <c:pt idx="1">
                  <c:v>0.25646400000000003</c:v>
                </c:pt>
                <c:pt idx="2">
                  <c:v>0.26238699999999998</c:v>
                </c:pt>
                <c:pt idx="3">
                  <c:v>0.29800700000000002</c:v>
                </c:pt>
                <c:pt idx="4">
                  <c:v>0.25190200000000001</c:v>
                </c:pt>
                <c:pt idx="5">
                  <c:v>0.25655499999999998</c:v>
                </c:pt>
                <c:pt idx="6">
                  <c:v>0.318353</c:v>
                </c:pt>
                <c:pt idx="7">
                  <c:v>0.114522</c:v>
                </c:pt>
                <c:pt idx="8">
                  <c:v>7.4131000000000002E-2</c:v>
                </c:pt>
                <c:pt idx="9">
                  <c:v>0.49062</c:v>
                </c:pt>
                <c:pt idx="10">
                  <c:v>3.5663849999999999</c:v>
                </c:pt>
                <c:pt idx="11">
                  <c:v>4.1586509999999999</c:v>
                </c:pt>
                <c:pt idx="12">
                  <c:v>1.5993269999999999</c:v>
                </c:pt>
                <c:pt idx="13">
                  <c:v>4.6872220000000002</c:v>
                </c:pt>
              </c:numCache>
            </c:numRef>
          </c:val>
        </c:ser>
        <c:gapWidth val="55"/>
        <c:overlap val="100"/>
        <c:axId val="112027904"/>
        <c:axId val="112054272"/>
      </c:barChart>
      <c:catAx>
        <c:axId val="112027904"/>
        <c:scaling>
          <c:orientation val="minMax"/>
        </c:scaling>
        <c:axPos val="b"/>
        <c:numFmt formatCode="General" sourceLinked="1"/>
        <c:majorTickMark val="none"/>
        <c:tickLblPos val="nextTo"/>
        <c:spPr>
          <a:ln w="3175">
            <a:solidFill>
              <a:srgbClr val="808080"/>
            </a:solidFill>
            <a:prstDash val="solid"/>
          </a:ln>
        </c:spPr>
        <c:txPr>
          <a:bodyPr/>
          <a:lstStyle/>
          <a:p>
            <a:pPr>
              <a:defRPr sz="1200" b="1"/>
            </a:pPr>
            <a:endParaRPr lang="en-US"/>
          </a:p>
        </c:txPr>
        <c:crossAx val="112054272"/>
        <c:crosses val="autoZero"/>
        <c:auto val="1"/>
        <c:lblAlgn val="ctr"/>
        <c:lblOffset val="100"/>
      </c:catAx>
      <c:valAx>
        <c:axId val="112054272"/>
        <c:scaling>
          <c:orientation val="minMax"/>
        </c:scaling>
        <c:axPos val="l"/>
        <c:majorGridlines>
          <c:spPr>
            <a:ln w="3175">
              <a:solidFill>
                <a:srgbClr val="808080"/>
              </a:solidFill>
              <a:prstDash val="solid"/>
            </a:ln>
          </c:spPr>
        </c:majorGridlines>
        <c:title>
          <c:tx>
            <c:rich>
              <a:bodyPr rot="-5400000" vert="horz"/>
              <a:lstStyle/>
              <a:p>
                <a:pPr>
                  <a:defRPr sz="1200"/>
                </a:pPr>
                <a:r>
                  <a:rPr lang="en-US" sz="1200"/>
                  <a:t>Products Distributed (Millions)</a:t>
                </a:r>
              </a:p>
            </c:rich>
          </c:tx>
        </c:title>
        <c:numFmt formatCode="#,##0" sourceLinked="0"/>
        <c:majorTickMark val="none"/>
        <c:tickLblPos val="nextTo"/>
        <c:spPr>
          <a:ln w="3175">
            <a:solidFill>
              <a:srgbClr val="808080"/>
            </a:solidFill>
            <a:prstDash val="solid"/>
          </a:ln>
        </c:spPr>
        <c:crossAx val="112027904"/>
        <c:crosses val="autoZero"/>
        <c:crossBetween val="between"/>
      </c:valAx>
      <c:spPr>
        <a:solidFill>
          <a:srgbClr val="FFFFFF"/>
        </a:solidFill>
        <a:ln w="25400">
          <a:solidFill>
            <a:srgbClr val="808080"/>
          </a:solidFill>
        </a:ln>
      </c:spPr>
    </c:plotArea>
    <c:legend>
      <c:legendPos val="t"/>
      <c:spPr>
        <a:noFill/>
        <a:ln w="25400">
          <a:solidFill>
            <a:schemeClr val="tx1"/>
          </a:solidFill>
        </a:ln>
      </c:spPr>
      <c:txPr>
        <a:bodyPr/>
        <a:lstStyle/>
        <a:p>
          <a:pPr>
            <a:defRPr sz="92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600" baseline="0"/>
            </a:pPr>
            <a:r>
              <a:rPr lang="en-US" sz="1600" baseline="0"/>
              <a:t>Multi-year Volume (TBs) Distribution Trend </a:t>
            </a:r>
            <a:r>
              <a:rPr lang="en-US" sz="1400" baseline="0"/>
              <a:t> </a:t>
            </a:r>
          </a:p>
        </c:rich>
      </c:tx>
    </c:title>
    <c:plotArea>
      <c:layout/>
      <c:barChart>
        <c:barDir val="col"/>
        <c:grouping val="clustered"/>
        <c:ser>
          <c:idx val="0"/>
          <c:order val="0"/>
          <c:tx>
            <c:strRef>
              <c:f>'Volume Distribution Trend'!$B$29</c:f>
              <c:strCache>
                <c:ptCount val="1"/>
                <c:pt idx="0">
                  <c:v>Total Volume (TBs)</c:v>
                </c:pt>
              </c:strCache>
            </c:strRef>
          </c:tx>
          <c:cat>
            <c:strRef>
              <c:f>'Volume Distribution Trend'!$A$30:$A$43</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'Volume Distribution Trend'!$B$30:$B$43</c:f>
              <c:numCache>
                <c:formatCode>#,##0.00</c:formatCode>
                <c:ptCount val="14"/>
                <c:pt idx="0">
                  <c:v>38.817490234375001</c:v>
                </c:pt>
                <c:pt idx="1">
                  <c:v>105.872431640625</c:v>
                </c:pt>
                <c:pt idx="2">
                  <c:v>325.03173828125</c:v>
                </c:pt>
                <c:pt idx="3">
                  <c:v>444.90183593749998</c:v>
                </c:pt>
                <c:pt idx="4">
                  <c:v>702.68029449462892</c:v>
                </c:pt>
                <c:pt idx="5">
                  <c:v>791.96839942932127</c:v>
                </c:pt>
                <c:pt idx="6">
                  <c:v>1173.5003952026366</c:v>
                </c:pt>
                <c:pt idx="7">
                  <c:v>1544.5308756256104</c:v>
                </c:pt>
                <c:pt idx="8">
                  <c:v>1964.4750844573973</c:v>
                </c:pt>
                <c:pt idx="9">
                  <c:v>2429.2111342678063</c:v>
                </c:pt>
                <c:pt idx="10">
                  <c:v>3629.3353515624999</c:v>
                </c:pt>
                <c:pt idx="11">
                  <c:v>4729.7036230468748</c:v>
                </c:pt>
                <c:pt idx="12">
                  <c:v>5407.3130107421875</c:v>
                </c:pt>
                <c:pt idx="13">
                  <c:v>7173.7329003906243</c:v>
                </c:pt>
              </c:numCache>
            </c:numRef>
          </c:val>
        </c:ser>
        <c:axId val="111272704"/>
        <c:axId val="111274240"/>
      </c:barChart>
      <c:catAx>
        <c:axId val="111272704"/>
        <c:scaling>
          <c:orientation val="minMax"/>
        </c:scaling>
        <c:axPos val="b"/>
        <c:numFmt formatCode="#,##0" sourceLinked="1"/>
        <c:majorTickMark val="none"/>
        <c:tickLblPos val="nextTo"/>
        <c:txPr>
          <a:bodyPr rot="0" vert="horz"/>
          <a:lstStyle/>
          <a:p>
            <a:pPr>
              <a:defRPr/>
            </a:pPr>
            <a:endParaRPr lang="en-US"/>
          </a:p>
        </c:txPr>
        <c:crossAx val="111274240"/>
        <c:crosses val="autoZero"/>
        <c:auto val="1"/>
        <c:lblAlgn val="ctr"/>
        <c:lblOffset val="100"/>
        <c:tickLblSkip val="1"/>
        <c:tickMarkSkip val="1"/>
      </c:catAx>
      <c:valAx>
        <c:axId val="111274240"/>
        <c:scaling>
          <c:orientation val="minMax"/>
        </c:scaling>
        <c:axPos val="l"/>
        <c:majorGridlines/>
        <c:title>
          <c:tx>
            <c:rich>
              <a:bodyPr rot="-5400000" vert="horz"/>
              <a:lstStyle/>
              <a:p>
                <a:pPr>
                  <a:defRPr/>
                </a:pPr>
                <a:r>
                  <a:rPr lang="en-US"/>
                  <a:t>Volume (TBs)</a:t>
                </a:r>
              </a:p>
            </c:rich>
          </c:tx>
        </c:title>
        <c:numFmt formatCode="#,##0" sourceLinked="0"/>
        <c:majorTickMark val="none"/>
        <c:tickLblPos val="nextTo"/>
        <c:txPr>
          <a:bodyPr rot="0" vert="horz"/>
          <a:lstStyle/>
          <a:p>
            <a:pPr>
              <a:defRPr/>
            </a:pPr>
            <a:endParaRPr lang="en-US"/>
          </a:p>
        </c:txPr>
        <c:crossAx val="111272704"/>
        <c:crosses val="autoZero"/>
        <c:crossBetween val="between"/>
      </c:valAx>
      <c:spPr>
        <a:ln>
          <a:solidFill>
            <a:sysClr val="windowText" lastClr="000000"/>
          </a:solidFill>
        </a:ln>
      </c:spPr>
    </c:plotArea>
    <c:plotVisOnly val="1"/>
    <c:dispBlanksAs val="gap"/>
  </c:chart>
  <c:printSettings>
    <c:headerFooter alignWithMargins="0"/>
    <c:pageMargins b="1" l="0.75000000000001465" r="0.75000000000001465" t="1" header="0.5" footer="0.5"/>
    <c:pageSetup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6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rPr>
              <a:t>Multi-Year Volume Distribution Trend by Data Center </a:t>
            </a:r>
            <a:r>
              <a:rPr lang="en-US" sz="1400" b="1" i="0" u="none" strike="noStrike" baseline="0">
                <a:solidFill>
                  <a:srgbClr val="000000"/>
                </a:solidFill>
                <a:latin typeface="Calibri"/>
              </a:rPr>
              <a:t>(TBs)</a:t>
            </a:r>
          </a:p>
        </c:rich>
      </c:tx>
      <c:spPr>
        <a:noFill/>
        <a:ln w="25400">
          <a:noFill/>
        </a:ln>
      </c:spPr>
    </c:title>
    <c:plotArea>
      <c:layout/>
      <c:barChart>
        <c:barDir val="col"/>
        <c:grouping val="stacked"/>
        <c:ser>
          <c:idx val="0"/>
          <c:order val="0"/>
          <c:tx>
            <c:strRef>
              <c:f>'Volume Distribution Trend'!$B$52</c:f>
              <c:strCache>
                <c:ptCount val="1"/>
                <c:pt idx="0">
                  <c:v>ASDC</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'Volume Distribution Trend'!$A$53:$A$66</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'Volume Distribution Trend'!$B$53:$B$66</c:f>
              <c:numCache>
                <c:formatCode>#,##0.00</c:formatCode>
                <c:ptCount val="14"/>
                <c:pt idx="0">
                  <c:v>6.3172656250000001</c:v>
                </c:pt>
                <c:pt idx="1">
                  <c:v>30.381982421875001</c:v>
                </c:pt>
                <c:pt idx="2">
                  <c:v>62.533749999999998</c:v>
                </c:pt>
                <c:pt idx="3">
                  <c:v>107.8969921875</c:v>
                </c:pt>
                <c:pt idx="4">
                  <c:v>147.00599609375001</c:v>
                </c:pt>
                <c:pt idx="5">
                  <c:v>127.368349609375</c:v>
                </c:pt>
                <c:pt idx="6">
                  <c:v>204.69980468750001</c:v>
                </c:pt>
                <c:pt idx="7">
                  <c:v>225.239443359375</c:v>
                </c:pt>
                <c:pt idx="8">
                  <c:v>167.13746093750001</c:v>
                </c:pt>
                <c:pt idx="9">
                  <c:v>187.91737431887725</c:v>
                </c:pt>
                <c:pt idx="10">
                  <c:v>232.70969726562501</c:v>
                </c:pt>
                <c:pt idx="11">
                  <c:v>195.51194335937498</c:v>
                </c:pt>
                <c:pt idx="12">
                  <c:v>643.93322265625011</c:v>
                </c:pt>
                <c:pt idx="13">
                  <c:v>624.53992187500012</c:v>
                </c:pt>
              </c:numCache>
            </c:numRef>
          </c:val>
        </c:ser>
        <c:ser>
          <c:idx val="1"/>
          <c:order val="1"/>
          <c:tx>
            <c:strRef>
              <c:f>'Volume Distribution Trend'!$C$52</c:f>
              <c:strCache>
                <c:ptCount val="1"/>
                <c:pt idx="0">
                  <c:v>ASF</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'Volume Distribution Trend'!$A$53:$A$66</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'Volume Distribution Trend'!$C$53:$C$66</c:f>
              <c:numCache>
                <c:formatCode>#,##0.00</c:formatCode>
                <c:ptCount val="14"/>
                <c:pt idx="0">
                  <c:v>5.2929687499999999E-3</c:v>
                </c:pt>
                <c:pt idx="1">
                  <c:v>0.13567382812500001</c:v>
                </c:pt>
                <c:pt idx="2">
                  <c:v>4.8105468749999998E-2</c:v>
                </c:pt>
                <c:pt idx="3">
                  <c:v>1.35962890625</c:v>
                </c:pt>
                <c:pt idx="4">
                  <c:v>2.350791015625</c:v>
                </c:pt>
                <c:pt idx="5">
                  <c:v>2.3142578125000002</c:v>
                </c:pt>
                <c:pt idx="6">
                  <c:v>1.8812011718749999</c:v>
                </c:pt>
                <c:pt idx="7">
                  <c:v>2.1581738281249998</c:v>
                </c:pt>
                <c:pt idx="8">
                  <c:v>16.502802734374999</c:v>
                </c:pt>
                <c:pt idx="9">
                  <c:v>41.982197265624997</c:v>
                </c:pt>
                <c:pt idx="10">
                  <c:v>2.6634765624999996</c:v>
                </c:pt>
                <c:pt idx="11">
                  <c:v>103.1064453125</c:v>
                </c:pt>
                <c:pt idx="12">
                  <c:v>188.17906250000001</c:v>
                </c:pt>
                <c:pt idx="13">
                  <c:v>81.960302734375006</c:v>
                </c:pt>
              </c:numCache>
            </c:numRef>
          </c:val>
        </c:ser>
        <c:ser>
          <c:idx val="2"/>
          <c:order val="2"/>
          <c:tx>
            <c:strRef>
              <c:f>'Volume Distribution Trend'!$D$52</c:f>
              <c:strCache>
                <c:ptCount val="1"/>
                <c:pt idx="0">
                  <c:v>CDDIS</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'Volume Distribution Trend'!$A$53:$A$66</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'Volume Distribution Trend'!$D$53:$D$66</c:f>
              <c:numCache>
                <c:formatCode>#,##0.00</c:formatCode>
                <c:ptCount val="14"/>
                <c:pt idx="0">
                  <c:v>0</c:v>
                </c:pt>
                <c:pt idx="1">
                  <c:v>0</c:v>
                </c:pt>
                <c:pt idx="2">
                  <c:v>0</c:v>
                </c:pt>
                <c:pt idx="3">
                  <c:v>0</c:v>
                </c:pt>
                <c:pt idx="4">
                  <c:v>0</c:v>
                </c:pt>
                <c:pt idx="5">
                  <c:v>0</c:v>
                </c:pt>
                <c:pt idx="6">
                  <c:v>0</c:v>
                </c:pt>
                <c:pt idx="7">
                  <c:v>0</c:v>
                </c:pt>
                <c:pt idx="8">
                  <c:v>0</c:v>
                </c:pt>
                <c:pt idx="9">
                  <c:v>9.2010803301645563</c:v>
                </c:pt>
                <c:pt idx="10">
                  <c:v>17.431845703124999</c:v>
                </c:pt>
                <c:pt idx="11">
                  <c:v>35.759863281250006</c:v>
                </c:pt>
                <c:pt idx="12">
                  <c:v>37.516135742187501</c:v>
                </c:pt>
                <c:pt idx="13">
                  <c:v>48.772626953124998</c:v>
                </c:pt>
              </c:numCache>
            </c:numRef>
          </c:val>
        </c:ser>
        <c:ser>
          <c:idx val="3"/>
          <c:order val="3"/>
          <c:tx>
            <c:strRef>
              <c:f>'Volume Distribution Trend'!$E$52</c:f>
              <c:strCache>
                <c:ptCount val="1"/>
                <c:pt idx="0">
                  <c:v>GESDISC</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'Volume Distribution Trend'!$A$53:$A$66</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'Volume Distribution Trend'!$E$53:$E$66</c:f>
              <c:numCache>
                <c:formatCode>#,##0.00</c:formatCode>
                <c:ptCount val="14"/>
                <c:pt idx="0">
                  <c:v>20.989853515625001</c:v>
                </c:pt>
                <c:pt idx="1">
                  <c:v>45.371953124999997</c:v>
                </c:pt>
                <c:pt idx="2">
                  <c:v>82.972685546874999</c:v>
                </c:pt>
                <c:pt idx="3">
                  <c:v>185.01539062500001</c:v>
                </c:pt>
                <c:pt idx="4">
                  <c:v>278.12639648437499</c:v>
                </c:pt>
                <c:pt idx="5">
                  <c:v>361.22099609374999</c:v>
                </c:pt>
                <c:pt idx="6">
                  <c:v>493.29072265624995</c:v>
                </c:pt>
                <c:pt idx="7">
                  <c:v>192.64949218750002</c:v>
                </c:pt>
                <c:pt idx="8">
                  <c:v>302.79853515624995</c:v>
                </c:pt>
                <c:pt idx="9">
                  <c:v>487.31976638919474</c:v>
                </c:pt>
                <c:pt idx="10">
                  <c:v>698.67523437499995</c:v>
                </c:pt>
                <c:pt idx="11">
                  <c:v>1042.4527050781251</c:v>
                </c:pt>
                <c:pt idx="12">
                  <c:v>1327.66482421875</c:v>
                </c:pt>
                <c:pt idx="13">
                  <c:v>1942.4786132812501</c:v>
                </c:pt>
              </c:numCache>
            </c:numRef>
          </c:val>
        </c:ser>
        <c:ser>
          <c:idx val="4"/>
          <c:order val="4"/>
          <c:tx>
            <c:strRef>
              <c:f>'Volume Distribution Trend'!$F$52</c:f>
              <c:strCache>
                <c:ptCount val="1"/>
                <c:pt idx="0">
                  <c:v>GHRC</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'Volume Distribution Trend'!$A$53:$A$66</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'Volume Distribution Trend'!$F$53:$F$66</c:f>
              <c:numCache>
                <c:formatCode>#,##0.00</c:formatCode>
                <c:ptCount val="14"/>
                <c:pt idx="0">
                  <c:v>0.631953125</c:v>
                </c:pt>
                <c:pt idx="1">
                  <c:v>1.0003906250000001</c:v>
                </c:pt>
                <c:pt idx="2">
                  <c:v>1.2462792968750001</c:v>
                </c:pt>
                <c:pt idx="3">
                  <c:v>6.4866796874999997</c:v>
                </c:pt>
                <c:pt idx="4">
                  <c:v>7.6999804687499998</c:v>
                </c:pt>
                <c:pt idx="5">
                  <c:v>7.5567480468749997</c:v>
                </c:pt>
                <c:pt idx="6">
                  <c:v>9.1041308593749992</c:v>
                </c:pt>
                <c:pt idx="7">
                  <c:v>8.0089160156249992</c:v>
                </c:pt>
                <c:pt idx="8">
                  <c:v>12.077255859375001</c:v>
                </c:pt>
                <c:pt idx="9">
                  <c:v>8.6275993815233889</c:v>
                </c:pt>
                <c:pt idx="10">
                  <c:v>12.410048828124999</c:v>
                </c:pt>
                <c:pt idx="11">
                  <c:v>5.9392285156250004</c:v>
                </c:pt>
                <c:pt idx="12">
                  <c:v>7.2834960937500011</c:v>
                </c:pt>
                <c:pt idx="13">
                  <c:v>6.94921875</c:v>
                </c:pt>
              </c:numCache>
            </c:numRef>
          </c:val>
        </c:ser>
        <c:ser>
          <c:idx val="5"/>
          <c:order val="5"/>
          <c:tx>
            <c:strRef>
              <c:f>'Volume Distribution Trend'!$G$52</c:f>
              <c:strCache>
                <c:ptCount val="1"/>
                <c:pt idx="0">
                  <c:v>LP DAAC</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'Volume Distribution Trend'!$A$53:$A$66</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'Volume Distribution Trend'!$G$53:$G$66</c:f>
              <c:numCache>
                <c:formatCode>#,##0.00</c:formatCode>
                <c:ptCount val="14"/>
                <c:pt idx="0">
                  <c:v>8.6935839843749996</c:v>
                </c:pt>
                <c:pt idx="1">
                  <c:v>25.714638671874997</c:v>
                </c:pt>
                <c:pt idx="2">
                  <c:v>171.31546874999998</c:v>
                </c:pt>
                <c:pt idx="3">
                  <c:v>110.43490234375</c:v>
                </c:pt>
                <c:pt idx="4">
                  <c:v>209.817412109375</c:v>
                </c:pt>
                <c:pt idx="5">
                  <c:v>224.27232421874999</c:v>
                </c:pt>
                <c:pt idx="6">
                  <c:v>328.99618164062503</c:v>
                </c:pt>
                <c:pt idx="7">
                  <c:v>431.39848632812499</c:v>
                </c:pt>
                <c:pt idx="8">
                  <c:v>448.11911132812497</c:v>
                </c:pt>
                <c:pt idx="9">
                  <c:v>538.93535439403638</c:v>
                </c:pt>
                <c:pt idx="10">
                  <c:v>952.70526367187483</c:v>
                </c:pt>
                <c:pt idx="11">
                  <c:v>1178.546416015625</c:v>
                </c:pt>
                <c:pt idx="12">
                  <c:v>1200.8664941406253</c:v>
                </c:pt>
                <c:pt idx="13">
                  <c:v>1456.1670898437501</c:v>
                </c:pt>
              </c:numCache>
            </c:numRef>
          </c:val>
        </c:ser>
        <c:ser>
          <c:idx val="6"/>
          <c:order val="6"/>
          <c:tx>
            <c:strRef>
              <c:f>'Volume Distribution Trend'!$H$52</c:f>
              <c:strCache>
                <c:ptCount val="1"/>
                <c:pt idx="0">
                  <c:v>MODAPS</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'Volume Distribution Trend'!$A$53:$A$66</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'Volume Distribution Trend'!$H$53:$H$66</c:f>
              <c:numCache>
                <c:formatCode>#,##0.00</c:formatCode>
                <c:ptCount val="14"/>
                <c:pt idx="0">
                  <c:v>0</c:v>
                </c:pt>
                <c:pt idx="1">
                  <c:v>0</c:v>
                </c:pt>
                <c:pt idx="2">
                  <c:v>0</c:v>
                </c:pt>
                <c:pt idx="3">
                  <c:v>0</c:v>
                </c:pt>
                <c:pt idx="4">
                  <c:v>0</c:v>
                </c:pt>
                <c:pt idx="5">
                  <c:v>0</c:v>
                </c:pt>
                <c:pt idx="6">
                  <c:v>18.479091796875</c:v>
                </c:pt>
                <c:pt idx="7">
                  <c:v>564.21239257812499</c:v>
                </c:pt>
                <c:pt idx="8">
                  <c:v>813.94316406250005</c:v>
                </c:pt>
                <c:pt idx="9">
                  <c:v>866.74800395509089</c:v>
                </c:pt>
                <c:pt idx="10">
                  <c:v>1287.3805273437499</c:v>
                </c:pt>
                <c:pt idx="11">
                  <c:v>1578.392802734375</c:v>
                </c:pt>
                <c:pt idx="12">
                  <c:v>1289.7931152343751</c:v>
                </c:pt>
                <c:pt idx="13">
                  <c:v>2080.3925195312499</c:v>
                </c:pt>
              </c:numCache>
            </c:numRef>
          </c:val>
        </c:ser>
        <c:ser>
          <c:idx val="7"/>
          <c:order val="7"/>
          <c:tx>
            <c:strRef>
              <c:f>'Volume Distribution Trend'!$I$52</c:f>
              <c:strCache>
                <c:ptCount val="1"/>
                <c:pt idx="0">
                  <c:v>NSIDC</c:v>
                </c:pt>
              </c:strCache>
            </c:strRef>
          </c:tx>
          <c:spPr>
            <a:gradFill rotWithShape="0">
              <a:gsLst>
                <a:gs pos="0">
                  <a:srgbClr val="FFB6B4"/>
                </a:gs>
                <a:gs pos="100000">
                  <a:srgbClr val="DA8A89"/>
                </a:gs>
              </a:gsLst>
              <a:lin ang="5400000"/>
            </a:gradFill>
            <a:ln w="25400">
              <a:noFill/>
            </a:ln>
            <a:effectLst>
              <a:outerShdw dist="35921" dir="2700000" algn="br">
                <a:srgbClr val="000000"/>
              </a:outerShdw>
            </a:effectLst>
          </c:spPr>
          <c:cat>
            <c:strRef>
              <c:f>'Volume Distribution Trend'!$A$53:$A$66</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'Volume Distribution Trend'!$I$53:$I$66</c:f>
              <c:numCache>
                <c:formatCode>#,##0.00</c:formatCode>
                <c:ptCount val="14"/>
                <c:pt idx="0">
                  <c:v>0.23598632812500001</c:v>
                </c:pt>
                <c:pt idx="1">
                  <c:v>0.40013671875000001</c:v>
                </c:pt>
                <c:pt idx="2">
                  <c:v>1.3582031250000002</c:v>
                </c:pt>
                <c:pt idx="3">
                  <c:v>4.1982421875</c:v>
                </c:pt>
                <c:pt idx="4">
                  <c:v>15.913281250000001</c:v>
                </c:pt>
                <c:pt idx="5">
                  <c:v>27.105429687499999</c:v>
                </c:pt>
                <c:pt idx="6">
                  <c:v>55.692490234375001</c:v>
                </c:pt>
                <c:pt idx="7">
                  <c:v>69.537167968749998</c:v>
                </c:pt>
                <c:pt idx="8">
                  <c:v>81.316923828124999</c:v>
                </c:pt>
                <c:pt idx="9">
                  <c:v>119.99649580963225</c:v>
                </c:pt>
                <c:pt idx="10">
                  <c:v>140.17009765624996</c:v>
                </c:pt>
                <c:pt idx="11">
                  <c:v>185.13568359375</c:v>
                </c:pt>
                <c:pt idx="12">
                  <c:v>168.33932617187497</c:v>
                </c:pt>
                <c:pt idx="13">
                  <c:v>180.22646484374997</c:v>
                </c:pt>
              </c:numCache>
            </c:numRef>
          </c:val>
        </c:ser>
        <c:ser>
          <c:idx val="8"/>
          <c:order val="8"/>
          <c:tx>
            <c:strRef>
              <c:f>'Volume Distribution Trend'!$J$52</c:f>
              <c:strCache>
                <c:ptCount val="1"/>
                <c:pt idx="0">
                  <c:v>OBPG *</c:v>
                </c:pt>
              </c:strCache>
            </c:strRef>
          </c:tx>
          <c:spPr>
            <a:gradFill rotWithShape="0">
              <a:gsLst>
                <a:gs pos="0">
                  <a:srgbClr val="E4FFBA"/>
                </a:gs>
                <a:gs pos="100000">
                  <a:srgbClr val="BBD68E"/>
                </a:gs>
              </a:gsLst>
              <a:lin ang="5400000"/>
            </a:gradFill>
            <a:ln w="25400">
              <a:noFill/>
            </a:ln>
            <a:effectLst>
              <a:outerShdw dist="35921" dir="2700000" algn="br">
                <a:srgbClr val="000000"/>
              </a:outerShdw>
            </a:effectLst>
          </c:spPr>
          <c:cat>
            <c:strRef>
              <c:f>'Volume Distribution Trend'!$A$53:$A$66</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'Volume Distribution Trend'!$J$53:$J$66</c:f>
              <c:numCache>
                <c:formatCode>#,##0.00</c:formatCode>
                <c:ptCount val="14"/>
                <c:pt idx="0">
                  <c:v>0</c:v>
                </c:pt>
                <c:pt idx="1">
                  <c:v>0</c:v>
                </c:pt>
                <c:pt idx="2">
                  <c:v>0</c:v>
                </c:pt>
                <c:pt idx="3">
                  <c:v>0</c:v>
                </c:pt>
                <c:pt idx="4">
                  <c:v>2.8958511352539063</c:v>
                </c:pt>
                <c:pt idx="5">
                  <c:v>8.6921787261962891</c:v>
                </c:pt>
                <c:pt idx="6">
                  <c:v>23.707084655761719</c:v>
                </c:pt>
                <c:pt idx="7">
                  <c:v>36.011285781860352</c:v>
                </c:pt>
                <c:pt idx="8">
                  <c:v>59.605855941772468</c:v>
                </c:pt>
                <c:pt idx="9">
                  <c:v>73.955380859374998</c:v>
                </c:pt>
                <c:pt idx="10">
                  <c:v>173.84639648437499</c:v>
                </c:pt>
                <c:pt idx="11">
                  <c:v>282.97775390625003</c:v>
                </c:pt>
                <c:pt idx="12">
                  <c:v>370.48637695312499</c:v>
                </c:pt>
                <c:pt idx="13">
                  <c:v>500.98374023437503</c:v>
                </c:pt>
              </c:numCache>
            </c:numRef>
          </c:val>
        </c:ser>
        <c:ser>
          <c:idx val="9"/>
          <c:order val="9"/>
          <c:tx>
            <c:strRef>
              <c:f>'Volume Distribution Trend'!$K$52</c:f>
              <c:strCache>
                <c:ptCount val="1"/>
                <c:pt idx="0">
                  <c:v>ORNL</c:v>
                </c:pt>
              </c:strCache>
            </c:strRef>
          </c:tx>
          <c:spPr>
            <a:gradFill rotWithShape="0">
              <a:gsLst>
                <a:gs pos="0">
                  <a:srgbClr val="D6C5F1"/>
                </a:gs>
                <a:gs pos="100000">
                  <a:srgbClr val="A896C2"/>
                </a:gs>
              </a:gsLst>
              <a:lin ang="5400000"/>
            </a:gradFill>
            <a:ln w="25400">
              <a:noFill/>
            </a:ln>
            <a:effectLst>
              <a:outerShdw dist="35921" dir="2700000" algn="br">
                <a:srgbClr val="000000"/>
              </a:outerShdw>
            </a:effectLst>
          </c:spPr>
          <c:cat>
            <c:strRef>
              <c:f>'Volume Distribution Trend'!$A$53:$A$66</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'Volume Distribution Trend'!$K$53:$K$66</c:f>
              <c:numCache>
                <c:formatCode>#,##0.00</c:formatCode>
                <c:ptCount val="14"/>
                <c:pt idx="0">
                  <c:v>1.0458984375000001E-2</c:v>
                </c:pt>
                <c:pt idx="1">
                  <c:v>2.0849609375000001E-2</c:v>
                </c:pt>
                <c:pt idx="2">
                  <c:v>0.46712890624999998</c:v>
                </c:pt>
                <c:pt idx="3">
                  <c:v>1.212646484375</c:v>
                </c:pt>
                <c:pt idx="4">
                  <c:v>1.2292578125</c:v>
                </c:pt>
                <c:pt idx="5">
                  <c:v>1.89794921875</c:v>
                </c:pt>
                <c:pt idx="6">
                  <c:v>0.94814453124999998</c:v>
                </c:pt>
                <c:pt idx="7">
                  <c:v>1.1746484374999999</c:v>
                </c:pt>
                <c:pt idx="8">
                  <c:v>0.73626953125000005</c:v>
                </c:pt>
                <c:pt idx="9">
                  <c:v>2.859052655876436</c:v>
                </c:pt>
                <c:pt idx="10">
                  <c:v>4.9920605468749999</c:v>
                </c:pt>
                <c:pt idx="11">
                  <c:v>7.1624218749999997</c:v>
                </c:pt>
                <c:pt idx="12">
                  <c:v>10.159755859375002</c:v>
                </c:pt>
                <c:pt idx="13">
                  <c:v>16.330400390625002</c:v>
                </c:pt>
              </c:numCache>
            </c:numRef>
          </c:val>
        </c:ser>
        <c:ser>
          <c:idx val="10"/>
          <c:order val="10"/>
          <c:tx>
            <c:strRef>
              <c:f>'Volume Distribution Trend'!$L$52</c:f>
              <c:strCache>
                <c:ptCount val="1"/>
                <c:pt idx="0">
                  <c:v>PO.DAAC</c:v>
                </c:pt>
              </c:strCache>
            </c:strRef>
          </c:tx>
          <c:spPr>
            <a:gradFill rotWithShape="0">
              <a:gsLst>
                <a:gs pos="0">
                  <a:srgbClr val="B2F1FF"/>
                </a:gs>
                <a:gs pos="100000">
                  <a:srgbClr val="87C8DF"/>
                </a:gs>
              </a:gsLst>
              <a:lin ang="5400000"/>
            </a:gradFill>
            <a:ln w="25400">
              <a:noFill/>
            </a:ln>
            <a:effectLst>
              <a:outerShdw dist="35921" dir="2700000" algn="br">
                <a:srgbClr val="000000"/>
              </a:outerShdw>
            </a:effectLst>
          </c:spPr>
          <c:cat>
            <c:strRef>
              <c:f>'Volume Distribution Trend'!$A$53:$A$66</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'Volume Distribution Trend'!$L$53:$L$66</c:f>
              <c:numCache>
                <c:formatCode>#,##0.00</c:formatCode>
                <c:ptCount val="14"/>
                <c:pt idx="0">
                  <c:v>1.853076171875</c:v>
                </c:pt>
                <c:pt idx="1">
                  <c:v>2.729267578125</c:v>
                </c:pt>
                <c:pt idx="2">
                  <c:v>4.9204785156249997</c:v>
                </c:pt>
                <c:pt idx="3">
                  <c:v>28.077333984374999</c:v>
                </c:pt>
                <c:pt idx="4">
                  <c:v>37.485546874999997</c:v>
                </c:pt>
                <c:pt idx="5">
                  <c:v>31.372324218749998</c:v>
                </c:pt>
                <c:pt idx="6">
                  <c:v>36.545048828124997</c:v>
                </c:pt>
                <c:pt idx="7">
                  <c:v>14.05916015625</c:v>
                </c:pt>
                <c:pt idx="8">
                  <c:v>62.173291015624997</c:v>
                </c:pt>
                <c:pt idx="9">
                  <c:v>91.35252567675154</c:v>
                </c:pt>
                <c:pt idx="10">
                  <c:v>104.92124023437498</c:v>
                </c:pt>
                <c:pt idx="11">
                  <c:v>111.833515625</c:v>
                </c:pt>
                <c:pt idx="12">
                  <c:v>161.62029296874999</c:v>
                </c:pt>
                <c:pt idx="13">
                  <c:v>232.35997070312499</c:v>
                </c:pt>
              </c:numCache>
            </c:numRef>
          </c:val>
        </c:ser>
        <c:ser>
          <c:idx val="11"/>
          <c:order val="11"/>
          <c:tx>
            <c:strRef>
              <c:f>'Volume Distribution Trend'!$M$52</c:f>
              <c:strCache>
                <c:ptCount val="1"/>
                <c:pt idx="0">
                  <c:v>SEDAC</c:v>
                </c:pt>
              </c:strCache>
            </c:strRef>
          </c:tx>
          <c:cat>
            <c:strRef>
              <c:f>'Volume Distribution Trend'!$A$53:$A$66</c:f>
              <c:strCache>
                <c:ptCount val="14"/>
                <c:pt idx="0">
                  <c:v>FY00</c:v>
                </c:pt>
                <c:pt idx="1">
                  <c:v>FY01</c:v>
                </c:pt>
                <c:pt idx="2">
                  <c:v>FY02</c:v>
                </c:pt>
                <c:pt idx="3">
                  <c:v>FY03</c:v>
                </c:pt>
                <c:pt idx="4">
                  <c:v>FY04</c:v>
                </c:pt>
                <c:pt idx="5">
                  <c:v>FY05</c:v>
                </c:pt>
                <c:pt idx="6">
                  <c:v>FY06</c:v>
                </c:pt>
                <c:pt idx="7">
                  <c:v>FY07</c:v>
                </c:pt>
                <c:pt idx="8">
                  <c:v>FY08</c:v>
                </c:pt>
                <c:pt idx="9">
                  <c:v>FY09</c:v>
                </c:pt>
                <c:pt idx="10">
                  <c:v>FY10</c:v>
                </c:pt>
                <c:pt idx="11">
                  <c:v>FY11</c:v>
                </c:pt>
                <c:pt idx="12">
                  <c:v>FY12</c:v>
                </c:pt>
                <c:pt idx="13">
                  <c:v>FY13</c:v>
                </c:pt>
              </c:strCache>
            </c:strRef>
          </c:cat>
          <c:val>
            <c:numRef>
              <c:f>'Volume Distribution Trend'!$M$53:$M$66</c:f>
              <c:numCache>
                <c:formatCode>#,##0.00</c:formatCode>
                <c:ptCount val="14"/>
                <c:pt idx="0">
                  <c:v>8.0019531249999998E-2</c:v>
                </c:pt>
                <c:pt idx="1">
                  <c:v>0.1175390625</c:v>
                </c:pt>
                <c:pt idx="2">
                  <c:v>0.16963867187500001</c:v>
                </c:pt>
                <c:pt idx="3">
                  <c:v>0.22001953125000001</c:v>
                </c:pt>
                <c:pt idx="4">
                  <c:v>0.15578125000000001</c:v>
                </c:pt>
                <c:pt idx="5">
                  <c:v>0.167841796875</c:v>
                </c:pt>
                <c:pt idx="6">
                  <c:v>0.156494140625</c:v>
                </c:pt>
                <c:pt idx="7">
                  <c:v>8.1708984375000002E-2</c:v>
                </c:pt>
                <c:pt idx="8">
                  <c:v>6.4414062499999994E-2</c:v>
                </c:pt>
                <c:pt idx="9">
                  <c:v>0.31630323165882113</c:v>
                </c:pt>
                <c:pt idx="10">
                  <c:v>1.4294628906250002</c:v>
                </c:pt>
                <c:pt idx="11">
                  <c:v>2.8848437499999999</c:v>
                </c:pt>
                <c:pt idx="12">
                  <c:v>1.470908203125</c:v>
                </c:pt>
                <c:pt idx="13">
                  <c:v>2.5720312500000002</c:v>
                </c:pt>
              </c:numCache>
            </c:numRef>
          </c:val>
        </c:ser>
        <c:gapWidth val="55"/>
        <c:overlap val="100"/>
        <c:axId val="112749184"/>
        <c:axId val="112763264"/>
      </c:barChart>
      <c:catAx>
        <c:axId val="112749184"/>
        <c:scaling>
          <c:orientation val="minMax"/>
        </c:scaling>
        <c:axPos val="b"/>
        <c:numFmt formatCode="#,##0" sourceLinked="1"/>
        <c:majorTickMark val="none"/>
        <c:tickLblPos val="nextTo"/>
        <c:spPr>
          <a:ln w="3175">
            <a:solidFill>
              <a:srgbClr val="808080"/>
            </a:solidFill>
            <a:prstDash val="solid"/>
          </a:ln>
        </c:spPr>
        <c:txPr>
          <a:bodyPr/>
          <a:lstStyle/>
          <a:p>
            <a:pPr>
              <a:defRPr sz="1200" b="1"/>
            </a:pPr>
            <a:endParaRPr lang="en-US"/>
          </a:p>
        </c:txPr>
        <c:crossAx val="112763264"/>
        <c:crosses val="autoZero"/>
        <c:auto val="1"/>
        <c:lblAlgn val="ctr"/>
        <c:lblOffset val="100"/>
      </c:catAx>
      <c:valAx>
        <c:axId val="112763264"/>
        <c:scaling>
          <c:orientation val="minMax"/>
        </c:scaling>
        <c:axPos val="l"/>
        <c:majorGridlines>
          <c:spPr>
            <a:ln w="3175">
              <a:solidFill>
                <a:srgbClr val="808080"/>
              </a:solidFill>
              <a:prstDash val="solid"/>
            </a:ln>
          </c:spPr>
        </c:majorGridlines>
        <c:title>
          <c:tx>
            <c:rich>
              <a:bodyPr rot="-5400000" vert="horz"/>
              <a:lstStyle/>
              <a:p>
                <a:pPr>
                  <a:defRPr sz="1200"/>
                </a:pPr>
                <a:r>
                  <a:rPr lang="en-US" sz="1200"/>
                  <a:t>Volume (TBs)</a:t>
                </a:r>
              </a:p>
            </c:rich>
          </c:tx>
        </c:title>
        <c:numFmt formatCode="#,##0" sourceLinked="0"/>
        <c:majorTickMark val="none"/>
        <c:tickLblPos val="nextTo"/>
        <c:spPr>
          <a:ln w="3175">
            <a:solidFill>
              <a:srgbClr val="808080"/>
            </a:solidFill>
            <a:prstDash val="solid"/>
          </a:ln>
        </c:spPr>
        <c:crossAx val="112749184"/>
        <c:crosses val="autoZero"/>
        <c:crossBetween val="between"/>
      </c:valAx>
      <c:spPr>
        <a:solidFill>
          <a:srgbClr val="FFFFFF"/>
        </a:solidFill>
        <a:ln w="25400">
          <a:solidFill>
            <a:sysClr val="window" lastClr="FFFFFF">
              <a:lumMod val="50000"/>
            </a:sysClr>
          </a:solidFill>
        </a:ln>
      </c:spPr>
    </c:plotArea>
    <c:legend>
      <c:legendPos val="t"/>
      <c:spPr>
        <a:noFill/>
        <a:ln w="25400">
          <a:solidFill>
            <a:schemeClr val="tx1"/>
          </a:solidFill>
        </a:ln>
      </c:spPr>
    </c:legend>
    <c:plotVisOnly val="1"/>
    <c:dispBlanksAs val="gap"/>
  </c:chart>
  <c:spPr>
    <a:solidFill>
      <a:srgbClr val="FFFFFF"/>
    </a:solidFill>
    <a:ln w="3175">
      <a:solidFill>
        <a:schemeClr val="tx1"/>
      </a:solidFill>
      <a:prstDash val="solid"/>
    </a:ln>
  </c:spPr>
  <c:printSettings>
    <c:headerFooter alignWithMargins="0"/>
    <c:pageMargins b="1" l="0.75000000000001465" r="0.75000000000001465"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300" b="0" i="0" u="none" strike="noStrike" baseline="0">
                <a:solidFill>
                  <a:srgbClr val="000000"/>
                </a:solidFill>
                <a:latin typeface="Calibri"/>
                <a:ea typeface="Calibri"/>
                <a:cs typeface="Calibri"/>
              </a:defRPr>
            </a:pPr>
            <a:r>
              <a:rPr lang="en-US" sz="1300" b="1" i="0" u="none" strike="noStrike" baseline="0">
                <a:solidFill>
                  <a:srgbClr val="000000"/>
                </a:solidFill>
                <a:latin typeface="Calibri"/>
              </a:rPr>
              <a:t> U.S. - Foreign Product Distribution Trend</a:t>
            </a:r>
          </a:p>
        </c:rich>
      </c:tx>
      <c:spPr>
        <a:noFill/>
        <a:ln w="25400">
          <a:noFill/>
        </a:ln>
      </c:spPr>
    </c:title>
    <c:plotArea>
      <c:layout/>
      <c:barChart>
        <c:barDir val="col"/>
        <c:grouping val="clustered"/>
        <c:ser>
          <c:idx val="0"/>
          <c:order val="0"/>
          <c:tx>
            <c:strRef>
              <c:f>'US - Foreign Trend'!$A$18</c:f>
              <c:strCache>
                <c:ptCount val="1"/>
                <c:pt idx="0">
                  <c:v>Foreign</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strRef>
              <c:f>'US - Foreign Trend'!$B$17:$H$17</c:f>
              <c:strCache>
                <c:ptCount val="7"/>
                <c:pt idx="0">
                  <c:v>FY2007</c:v>
                </c:pt>
                <c:pt idx="1">
                  <c:v>FY2008</c:v>
                </c:pt>
                <c:pt idx="2">
                  <c:v>FY2009</c:v>
                </c:pt>
                <c:pt idx="3">
                  <c:v>FY2010</c:v>
                </c:pt>
                <c:pt idx="4">
                  <c:v>FY2011</c:v>
                </c:pt>
                <c:pt idx="5">
                  <c:v>FY2012</c:v>
                </c:pt>
                <c:pt idx="6">
                  <c:v>FY2013</c:v>
                </c:pt>
              </c:strCache>
            </c:strRef>
          </c:cat>
          <c:val>
            <c:numRef>
              <c:f>'US - Foreign Trend'!$B$18:$H$18</c:f>
              <c:numCache>
                <c:formatCode>#,##0</c:formatCode>
                <c:ptCount val="7"/>
                <c:pt idx="0">
                  <c:v>35960845</c:v>
                </c:pt>
                <c:pt idx="1">
                  <c:v>56769710</c:v>
                </c:pt>
                <c:pt idx="2">
                  <c:v>120843195</c:v>
                </c:pt>
                <c:pt idx="3">
                  <c:v>152842193</c:v>
                </c:pt>
                <c:pt idx="4">
                  <c:v>189496476</c:v>
                </c:pt>
                <c:pt idx="5">
                  <c:v>259717671</c:v>
                </c:pt>
                <c:pt idx="6">
                  <c:v>360372707</c:v>
                </c:pt>
              </c:numCache>
            </c:numRef>
          </c:val>
        </c:ser>
        <c:ser>
          <c:idx val="1"/>
          <c:order val="1"/>
          <c:tx>
            <c:strRef>
              <c:f>'US - Foreign Trend'!$A$19</c:f>
              <c:strCache>
                <c:ptCount val="1"/>
                <c:pt idx="0">
                  <c:v>U.S.</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'US - Foreign Trend'!$B$17:$H$17</c:f>
              <c:strCache>
                <c:ptCount val="7"/>
                <c:pt idx="0">
                  <c:v>FY2007</c:v>
                </c:pt>
                <c:pt idx="1">
                  <c:v>FY2008</c:v>
                </c:pt>
                <c:pt idx="2">
                  <c:v>FY2009</c:v>
                </c:pt>
                <c:pt idx="3">
                  <c:v>FY2010</c:v>
                </c:pt>
                <c:pt idx="4">
                  <c:v>FY2011</c:v>
                </c:pt>
                <c:pt idx="5">
                  <c:v>FY2012</c:v>
                </c:pt>
                <c:pt idx="6">
                  <c:v>FY2013</c:v>
                </c:pt>
              </c:strCache>
            </c:strRef>
          </c:cat>
          <c:val>
            <c:numRef>
              <c:f>'US - Foreign Trend'!$B$19:$H$19</c:f>
              <c:numCache>
                <c:formatCode>#,##0</c:formatCode>
                <c:ptCount val="7"/>
                <c:pt idx="0">
                  <c:v>65563006</c:v>
                </c:pt>
                <c:pt idx="1">
                  <c:v>69857119</c:v>
                </c:pt>
                <c:pt idx="2">
                  <c:v>113052619</c:v>
                </c:pt>
                <c:pt idx="3">
                  <c:v>242093094</c:v>
                </c:pt>
                <c:pt idx="4">
                  <c:v>262304205</c:v>
                </c:pt>
                <c:pt idx="5">
                  <c:v>272259607</c:v>
                </c:pt>
                <c:pt idx="6">
                  <c:v>372244590</c:v>
                </c:pt>
              </c:numCache>
            </c:numRef>
          </c:val>
        </c:ser>
        <c:axId val="112911872"/>
        <c:axId val="112913408"/>
      </c:barChart>
      <c:catAx>
        <c:axId val="112911872"/>
        <c:scaling>
          <c:orientation val="minMax"/>
        </c:scaling>
        <c:axPos val="b"/>
        <c:numFmt formatCode="General" sourceLinked="1"/>
        <c:majorTickMark val="none"/>
        <c:tickLblPos val="nextTo"/>
        <c:spPr>
          <a:ln w="3175">
            <a:solidFill>
              <a:srgbClr val="808080"/>
            </a:solidFill>
            <a:prstDash val="solid"/>
          </a:ln>
        </c:spPr>
        <c:txPr>
          <a:bodyPr/>
          <a:lstStyle/>
          <a:p>
            <a:pPr>
              <a:defRPr sz="1200"/>
            </a:pPr>
            <a:endParaRPr lang="en-US"/>
          </a:p>
        </c:txPr>
        <c:crossAx val="112913408"/>
        <c:crosses val="autoZero"/>
        <c:auto val="1"/>
        <c:lblAlgn val="ctr"/>
        <c:lblOffset val="100"/>
      </c:catAx>
      <c:valAx>
        <c:axId val="112913408"/>
        <c:scaling>
          <c:orientation val="minMax"/>
        </c:scaling>
        <c:axPos val="l"/>
        <c:majorGridlines>
          <c:spPr>
            <a:ln w="3175">
              <a:solidFill>
                <a:schemeClr val="bg1">
                  <a:lumMod val="50000"/>
                </a:schemeClr>
              </a:solidFill>
              <a:prstDash val="solid"/>
            </a:ln>
          </c:spPr>
        </c:majorGridlines>
        <c:numFmt formatCode="#,##0" sourceLinked="0"/>
        <c:majorTickMark val="none"/>
        <c:tickLblPos val="nextTo"/>
        <c:spPr>
          <a:ln w="3175">
            <a:solidFill>
              <a:srgbClr val="808080"/>
            </a:solidFill>
            <a:prstDash val="solid"/>
          </a:ln>
        </c:spPr>
        <c:txPr>
          <a:bodyPr/>
          <a:lstStyle/>
          <a:p>
            <a:pPr>
              <a:defRPr sz="1000" baseline="0"/>
            </a:pPr>
            <a:endParaRPr lang="en-US"/>
          </a:p>
        </c:txPr>
        <c:crossAx val="112911872"/>
        <c:crosses val="autoZero"/>
        <c:crossBetween val="between"/>
        <c:dispUnits>
          <c:builtInUnit val="millions"/>
          <c:dispUnitsLbl>
            <c:layout>
              <c:manualLayout>
                <c:xMode val="edge"/>
                <c:yMode val="edge"/>
                <c:x val="2.6245707725841391E-2"/>
                <c:y val="0.2176850896832784"/>
              </c:manualLayout>
            </c:layout>
            <c:tx>
              <c:rich>
                <a:bodyPr/>
                <a:lstStyle/>
                <a:p>
                  <a:pPr>
                    <a:defRPr sz="1100" baseline="0">
                      <a:latin typeface="Calibri" pitchFamily="34" charset="0"/>
                    </a:defRPr>
                  </a:pPr>
                  <a:r>
                    <a:rPr lang="en-US"/>
                    <a:t>Products</a:t>
                  </a:r>
                  <a:r>
                    <a:rPr lang="en-US" baseline="0"/>
                    <a:t> Distributed (Millions)</a:t>
                  </a:r>
                  <a:endParaRPr lang="en-US"/>
                </a:p>
              </c:rich>
            </c:tx>
          </c:dispUnitsLbl>
        </c:dispUnits>
      </c:valAx>
      <c:spPr>
        <a:solidFill>
          <a:srgbClr val="FFFFFF"/>
        </a:solidFill>
        <a:ln w="25400">
          <a:solidFill>
            <a:srgbClr val="000000"/>
          </a:solidFill>
        </a:ln>
      </c:spPr>
    </c:plotArea>
    <c:legend>
      <c:legendPos val="r"/>
      <c:spPr>
        <a:noFill/>
        <a:ln w="25400">
          <a:noFill/>
        </a:ln>
      </c:spPr>
      <c:txPr>
        <a:bodyPr/>
        <a:lstStyle/>
        <a:p>
          <a:pPr>
            <a:defRPr sz="1200"/>
          </a:pPr>
          <a:endParaRPr lang="en-US"/>
        </a:p>
      </c:txPr>
    </c:legend>
    <c:plotVisOnly val="1"/>
    <c:dispBlanksAs val="gap"/>
  </c:chart>
  <c:spPr>
    <a:solidFill>
      <a:srgbClr val="FFFFFF"/>
    </a:solidFill>
    <a:ln w="3175">
      <a:solidFill>
        <a:schemeClr val="tx1"/>
      </a:solidFill>
      <a:prstDash val="solid"/>
    </a:ln>
  </c:spPr>
  <c:printSettings>
    <c:headerFooter alignWithMargins="0"/>
    <c:pageMargins b="1" l="0.75000000000001465" r="0.7500000000000146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400" b="0" i="0" u="none" strike="noStrike" baseline="0">
                <a:solidFill>
                  <a:srgbClr val="000000"/>
                </a:solidFill>
                <a:latin typeface="Calibri"/>
                <a:ea typeface="Calibri"/>
                <a:cs typeface="Calibri"/>
              </a:defRPr>
            </a:pPr>
            <a:r>
              <a:rPr lang="en-US" sz="1300" b="1" i="0" u="none" strike="noStrike" baseline="0">
                <a:solidFill>
                  <a:srgbClr val="000000"/>
                </a:solidFill>
                <a:latin typeface="Calibri"/>
              </a:rPr>
              <a:t>U.S. - Foreign Data Volume Distribution Trend</a:t>
            </a:r>
          </a:p>
        </c:rich>
      </c:tx>
      <c:spPr>
        <a:noFill/>
        <a:ln w="25400">
          <a:noFill/>
        </a:ln>
      </c:spPr>
    </c:title>
    <c:plotArea>
      <c:layout/>
      <c:barChart>
        <c:barDir val="col"/>
        <c:grouping val="clustered"/>
        <c:ser>
          <c:idx val="0"/>
          <c:order val="0"/>
          <c:tx>
            <c:strRef>
              <c:f>'US - Foreign Trend'!$A$22</c:f>
              <c:strCache>
                <c:ptCount val="1"/>
                <c:pt idx="0">
                  <c:v>Foreign</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strRef>
              <c:f>'US - Foreign Trend'!$B$21:$H$21</c:f>
              <c:strCache>
                <c:ptCount val="7"/>
                <c:pt idx="0">
                  <c:v>FY2007</c:v>
                </c:pt>
                <c:pt idx="1">
                  <c:v>FY2008</c:v>
                </c:pt>
                <c:pt idx="2">
                  <c:v>FY2009</c:v>
                </c:pt>
                <c:pt idx="3">
                  <c:v>FY2010</c:v>
                </c:pt>
                <c:pt idx="4">
                  <c:v>FY2011</c:v>
                </c:pt>
                <c:pt idx="5">
                  <c:v>FY2012</c:v>
                </c:pt>
                <c:pt idx="6">
                  <c:v>FY2013</c:v>
                </c:pt>
              </c:strCache>
            </c:strRef>
          </c:cat>
          <c:val>
            <c:numRef>
              <c:f>'US - Foreign Trend'!$B$22:$H$22</c:f>
              <c:numCache>
                <c:formatCode>#,##0.0</c:formatCode>
                <c:ptCount val="7"/>
                <c:pt idx="0">
                  <c:v>630.5</c:v>
                </c:pt>
                <c:pt idx="1">
                  <c:v>763.25908203125016</c:v>
                </c:pt>
                <c:pt idx="2">
                  <c:v>886.57</c:v>
                </c:pt>
                <c:pt idx="3">
                  <c:v>1195.22</c:v>
                </c:pt>
                <c:pt idx="4">
                  <c:v>1294.5927050781249</c:v>
                </c:pt>
                <c:pt idx="5">
                  <c:v>1775.4870273437502</c:v>
                </c:pt>
                <c:pt idx="6">
                  <c:v>2836.6972070312499</c:v>
                </c:pt>
              </c:numCache>
            </c:numRef>
          </c:val>
        </c:ser>
        <c:ser>
          <c:idx val="1"/>
          <c:order val="1"/>
          <c:tx>
            <c:strRef>
              <c:f>'US - Foreign Trend'!$A$23</c:f>
              <c:strCache>
                <c:ptCount val="1"/>
                <c:pt idx="0">
                  <c:v>U.S.</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'US - Foreign Trend'!$B$21:$H$21</c:f>
              <c:strCache>
                <c:ptCount val="7"/>
                <c:pt idx="0">
                  <c:v>FY2007</c:v>
                </c:pt>
                <c:pt idx="1">
                  <c:v>FY2008</c:v>
                </c:pt>
                <c:pt idx="2">
                  <c:v>FY2009</c:v>
                </c:pt>
                <c:pt idx="3">
                  <c:v>FY2010</c:v>
                </c:pt>
                <c:pt idx="4">
                  <c:v>FY2011</c:v>
                </c:pt>
                <c:pt idx="5">
                  <c:v>FY2012</c:v>
                </c:pt>
                <c:pt idx="6">
                  <c:v>FY2013</c:v>
                </c:pt>
              </c:strCache>
            </c:strRef>
          </c:cat>
          <c:val>
            <c:numRef>
              <c:f>'US - Foreign Trend'!$B$23:$H$23</c:f>
              <c:numCache>
                <c:formatCode>#,##0.0</c:formatCode>
                <c:ptCount val="7"/>
                <c:pt idx="0">
                  <c:v>757.3</c:v>
                </c:pt>
                <c:pt idx="1">
                  <c:v>1063.0125683593751</c:v>
                </c:pt>
                <c:pt idx="2">
                  <c:v>1380.55</c:v>
                </c:pt>
                <c:pt idx="3">
                  <c:v>2097.4899999999998</c:v>
                </c:pt>
                <c:pt idx="4">
                  <c:v>2720.0899609375006</c:v>
                </c:pt>
                <c:pt idx="5">
                  <c:v>3076.5047451171872</c:v>
                </c:pt>
                <c:pt idx="6">
                  <c:v>4220.2481835937497</c:v>
                </c:pt>
              </c:numCache>
            </c:numRef>
          </c:val>
        </c:ser>
        <c:axId val="112959488"/>
        <c:axId val="112961024"/>
      </c:barChart>
      <c:catAx>
        <c:axId val="112959488"/>
        <c:scaling>
          <c:orientation val="minMax"/>
        </c:scaling>
        <c:axPos val="b"/>
        <c:numFmt formatCode="General" sourceLinked="1"/>
        <c:majorTickMark val="none"/>
        <c:tickLblPos val="nextTo"/>
        <c:spPr>
          <a:ln w="3175">
            <a:solidFill>
              <a:srgbClr val="808080"/>
            </a:solidFill>
            <a:prstDash val="solid"/>
          </a:ln>
        </c:spPr>
        <c:txPr>
          <a:bodyPr/>
          <a:lstStyle/>
          <a:p>
            <a:pPr>
              <a:defRPr sz="1200"/>
            </a:pPr>
            <a:endParaRPr lang="en-US"/>
          </a:p>
        </c:txPr>
        <c:crossAx val="112961024"/>
        <c:crosses val="autoZero"/>
        <c:auto val="1"/>
        <c:lblAlgn val="ctr"/>
        <c:lblOffset val="100"/>
      </c:catAx>
      <c:valAx>
        <c:axId val="112961024"/>
        <c:scaling>
          <c:orientation val="minMax"/>
          <c:min val="0"/>
        </c:scaling>
        <c:axPos val="l"/>
        <c:majorGridlines>
          <c:spPr>
            <a:ln w="3175">
              <a:solidFill>
                <a:schemeClr val="bg1">
                  <a:lumMod val="50000"/>
                </a:schemeClr>
              </a:solidFill>
              <a:prstDash val="solid"/>
            </a:ln>
          </c:spPr>
        </c:majorGridlines>
        <c:title>
          <c:tx>
            <c:rich>
              <a:bodyPr rot="-5400000" vert="horz"/>
              <a:lstStyle/>
              <a:p>
                <a:pPr>
                  <a:defRPr/>
                </a:pPr>
                <a:r>
                  <a:rPr lang="en-US"/>
                  <a:t>Volume (TBs)</a:t>
                </a:r>
              </a:p>
            </c:rich>
          </c:tx>
        </c:title>
        <c:numFmt formatCode="#,##0" sourceLinked="0"/>
        <c:majorTickMark val="none"/>
        <c:tickLblPos val="nextTo"/>
        <c:spPr>
          <a:ln w="3175">
            <a:solidFill>
              <a:srgbClr val="808080"/>
            </a:solidFill>
            <a:prstDash val="solid"/>
          </a:ln>
        </c:spPr>
        <c:txPr>
          <a:bodyPr/>
          <a:lstStyle/>
          <a:p>
            <a:pPr>
              <a:defRPr sz="1000" baseline="0"/>
            </a:pPr>
            <a:endParaRPr lang="en-US"/>
          </a:p>
        </c:txPr>
        <c:crossAx val="112959488"/>
        <c:crosses val="autoZero"/>
        <c:crossBetween val="between"/>
      </c:valAx>
      <c:spPr>
        <a:solidFill>
          <a:srgbClr val="FFFFFF"/>
        </a:solidFill>
        <a:ln w="25400">
          <a:solidFill>
            <a:srgbClr val="000000"/>
          </a:solidFill>
        </a:ln>
      </c:spPr>
    </c:plotArea>
    <c:legend>
      <c:legendPos val="r"/>
      <c:spPr>
        <a:noFill/>
        <a:ln w="25400">
          <a:noFill/>
        </a:ln>
      </c:spPr>
      <c:txPr>
        <a:bodyPr/>
        <a:lstStyle/>
        <a:p>
          <a:pPr>
            <a:defRPr sz="1200"/>
          </a:pPr>
          <a:endParaRPr lang="en-US"/>
        </a:p>
      </c:txPr>
    </c:legend>
    <c:plotVisOnly val="1"/>
    <c:dispBlanksAs val="gap"/>
  </c:chart>
  <c:spPr>
    <a:solidFill>
      <a:srgbClr val="FFFFFF"/>
    </a:solidFill>
    <a:ln w="3175">
      <a:solidFill>
        <a:srgbClr val="808080"/>
      </a:solidFill>
      <a:prstDash val="solid"/>
    </a:ln>
  </c:spPr>
  <c:printSettings>
    <c:headerFooter alignWithMargins="0"/>
    <c:pageMargins b="1" l="0.75000000000001465" r="0.7500000000000146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a:pPr>
            <a:r>
              <a:rPr lang="en-US"/>
              <a:t>Non-Public Users</a:t>
            </a:r>
          </a:p>
        </c:rich>
      </c:tx>
      <c:spPr>
        <a:noFill/>
        <a:ln w="25400">
          <a:noFill/>
        </a:ln>
      </c:spPr>
    </c:title>
    <c:plotArea>
      <c:layout>
        <c:manualLayout>
          <c:layoutTarget val="inner"/>
          <c:xMode val="edge"/>
          <c:yMode val="edge"/>
          <c:x val="0.15283842794759844"/>
          <c:y val="0.25926063163673169"/>
          <c:w val="0.74368678672506849"/>
          <c:h val="0.55547066517675359"/>
        </c:manualLayout>
      </c:layout>
      <c:barChart>
        <c:barDir val="col"/>
        <c:grouping val="clustered"/>
        <c:ser>
          <c:idx val="0"/>
          <c:order val="0"/>
          <c:tx>
            <c:strRef>
              <c:f>'Public - Science User Trend'!$B$4</c:f>
              <c:strCache>
                <c:ptCount val="1"/>
                <c:pt idx="0">
                  <c:v>Production</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cat>
            <c:strRef>
              <c:f>'Public - Science User Trend'!$A$5:$A$11</c:f>
              <c:strCache>
                <c:ptCount val="7"/>
                <c:pt idx="0">
                  <c:v>FY07</c:v>
                </c:pt>
                <c:pt idx="1">
                  <c:v>FY08</c:v>
                </c:pt>
                <c:pt idx="2">
                  <c:v>FY09</c:v>
                </c:pt>
                <c:pt idx="3">
                  <c:v>FY10</c:v>
                </c:pt>
                <c:pt idx="4">
                  <c:v>FY11</c:v>
                </c:pt>
                <c:pt idx="5">
                  <c:v>FY12</c:v>
                </c:pt>
                <c:pt idx="6">
                  <c:v>FY13</c:v>
                </c:pt>
              </c:strCache>
            </c:strRef>
          </c:cat>
          <c:val>
            <c:numRef>
              <c:f>'Public - Science User Trend'!$B$5:$B$11</c:f>
              <c:numCache>
                <c:formatCode>General</c:formatCode>
                <c:ptCount val="7"/>
                <c:pt idx="0">
                  <c:v>72</c:v>
                </c:pt>
                <c:pt idx="1">
                  <c:v>168</c:v>
                </c:pt>
                <c:pt idx="2">
                  <c:v>167</c:v>
                </c:pt>
                <c:pt idx="3">
                  <c:v>124</c:v>
                </c:pt>
                <c:pt idx="4" formatCode="#,##0">
                  <c:v>64</c:v>
                </c:pt>
                <c:pt idx="5" formatCode="#,##0">
                  <c:v>107</c:v>
                </c:pt>
                <c:pt idx="6" formatCode="#,##0">
                  <c:v>139</c:v>
                </c:pt>
              </c:numCache>
            </c:numRef>
          </c:val>
        </c:ser>
        <c:ser>
          <c:idx val="1"/>
          <c:order val="1"/>
          <c:tx>
            <c:strRef>
              <c:f>'Public - Science User Trend'!$C$4</c:f>
              <c:strCache>
                <c:ptCount val="1"/>
                <c:pt idx="0">
                  <c:v>Science Team</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'Public - Science User Trend'!$A$5:$A$11</c:f>
              <c:strCache>
                <c:ptCount val="7"/>
                <c:pt idx="0">
                  <c:v>FY07</c:v>
                </c:pt>
                <c:pt idx="1">
                  <c:v>FY08</c:v>
                </c:pt>
                <c:pt idx="2">
                  <c:v>FY09</c:v>
                </c:pt>
                <c:pt idx="3">
                  <c:v>FY10</c:v>
                </c:pt>
                <c:pt idx="4">
                  <c:v>FY11</c:v>
                </c:pt>
                <c:pt idx="5">
                  <c:v>FY12</c:v>
                </c:pt>
                <c:pt idx="6">
                  <c:v>FY13</c:v>
                </c:pt>
              </c:strCache>
            </c:strRef>
          </c:cat>
          <c:val>
            <c:numRef>
              <c:f>'Public - Science User Trend'!$C$5:$C$11</c:f>
              <c:numCache>
                <c:formatCode>General</c:formatCode>
                <c:ptCount val="7"/>
                <c:pt idx="0">
                  <c:v>136</c:v>
                </c:pt>
                <c:pt idx="1">
                  <c:v>283</c:v>
                </c:pt>
                <c:pt idx="2">
                  <c:v>329</c:v>
                </c:pt>
                <c:pt idx="3">
                  <c:v>250</c:v>
                </c:pt>
                <c:pt idx="4" formatCode="#,##0">
                  <c:v>210</c:v>
                </c:pt>
                <c:pt idx="5" formatCode="#,##0">
                  <c:v>163</c:v>
                </c:pt>
                <c:pt idx="6" formatCode="#,##0">
                  <c:v>136</c:v>
                </c:pt>
              </c:numCache>
            </c:numRef>
          </c:val>
        </c:ser>
        <c:ser>
          <c:idx val="2"/>
          <c:order val="2"/>
          <c:tx>
            <c:strRef>
              <c:f>'Public - Science User Trend'!$D$4</c:f>
              <c:strCache>
                <c:ptCount val="1"/>
                <c:pt idx="0">
                  <c:v>QA/Testing</c:v>
                </c:pt>
              </c:strCache>
            </c:strRef>
          </c:tx>
          <c:spPr>
            <a:gradFill rotWithShape="0">
              <a:gsLst>
                <a:gs pos="0">
                  <a:srgbClr val="DCFFA0"/>
                </a:gs>
                <a:gs pos="100000">
                  <a:srgbClr val="A0CA4A"/>
                </a:gs>
              </a:gsLst>
              <a:lin ang="5400000"/>
            </a:gradFill>
            <a:ln w="25400">
              <a:noFill/>
            </a:ln>
            <a:effectLst>
              <a:outerShdw dist="35921" dir="2700000" algn="br">
                <a:srgbClr val="000000"/>
              </a:outerShdw>
            </a:effectLst>
          </c:spPr>
          <c:cat>
            <c:strRef>
              <c:f>'Public - Science User Trend'!$A$5:$A$11</c:f>
              <c:strCache>
                <c:ptCount val="7"/>
                <c:pt idx="0">
                  <c:v>FY07</c:v>
                </c:pt>
                <c:pt idx="1">
                  <c:v>FY08</c:v>
                </c:pt>
                <c:pt idx="2">
                  <c:v>FY09</c:v>
                </c:pt>
                <c:pt idx="3">
                  <c:v>FY10</c:v>
                </c:pt>
                <c:pt idx="4">
                  <c:v>FY11</c:v>
                </c:pt>
                <c:pt idx="5">
                  <c:v>FY12</c:v>
                </c:pt>
                <c:pt idx="6">
                  <c:v>FY13</c:v>
                </c:pt>
              </c:strCache>
            </c:strRef>
          </c:cat>
          <c:val>
            <c:numRef>
              <c:f>'Public - Science User Trend'!$D$5:$D$11</c:f>
              <c:numCache>
                <c:formatCode>General</c:formatCode>
                <c:ptCount val="7"/>
                <c:pt idx="0">
                  <c:v>51</c:v>
                </c:pt>
                <c:pt idx="1">
                  <c:v>41</c:v>
                </c:pt>
                <c:pt idx="2">
                  <c:v>27</c:v>
                </c:pt>
                <c:pt idx="3">
                  <c:v>18</c:v>
                </c:pt>
                <c:pt idx="4" formatCode="#,##0">
                  <c:v>26</c:v>
                </c:pt>
                <c:pt idx="5" formatCode="#,##0">
                  <c:v>12</c:v>
                </c:pt>
                <c:pt idx="6" formatCode="#,##0">
                  <c:v>78</c:v>
                </c:pt>
              </c:numCache>
            </c:numRef>
          </c:val>
        </c:ser>
        <c:ser>
          <c:idx val="3"/>
          <c:order val="3"/>
          <c:tx>
            <c:strRef>
              <c:f>'Public - Science User Trend'!$E$4</c:f>
              <c:strCache>
                <c:ptCount val="1"/>
                <c:pt idx="0">
                  <c:v>Internal</c:v>
                </c:pt>
              </c:strCache>
            </c:strRef>
          </c:tx>
          <c:spPr>
            <a:gradFill rotWithShape="0">
              <a:gsLst>
                <a:gs pos="0">
                  <a:srgbClr val="C8B0ED"/>
                </a:gs>
                <a:gs pos="100000">
                  <a:srgbClr val="7F5BAB"/>
                </a:gs>
              </a:gsLst>
              <a:lin ang="5400000"/>
            </a:gradFill>
            <a:ln w="25400">
              <a:noFill/>
            </a:ln>
            <a:effectLst>
              <a:outerShdw dist="35921" dir="2700000" algn="br">
                <a:srgbClr val="000000"/>
              </a:outerShdw>
            </a:effectLst>
          </c:spPr>
          <c:cat>
            <c:strRef>
              <c:f>'Public - Science User Trend'!$A$5:$A$11</c:f>
              <c:strCache>
                <c:ptCount val="7"/>
                <c:pt idx="0">
                  <c:v>FY07</c:v>
                </c:pt>
                <c:pt idx="1">
                  <c:v>FY08</c:v>
                </c:pt>
                <c:pt idx="2">
                  <c:v>FY09</c:v>
                </c:pt>
                <c:pt idx="3">
                  <c:v>FY10</c:v>
                </c:pt>
                <c:pt idx="4">
                  <c:v>FY11</c:v>
                </c:pt>
                <c:pt idx="5">
                  <c:v>FY12</c:v>
                </c:pt>
                <c:pt idx="6">
                  <c:v>FY13</c:v>
                </c:pt>
              </c:strCache>
            </c:strRef>
          </c:cat>
          <c:val>
            <c:numRef>
              <c:f>'Public - Science User Trend'!$E$5:$E$11</c:f>
              <c:numCache>
                <c:formatCode>General</c:formatCode>
                <c:ptCount val="7"/>
                <c:pt idx="0">
                  <c:v>24</c:v>
                </c:pt>
                <c:pt idx="1">
                  <c:v>144</c:v>
                </c:pt>
                <c:pt idx="2">
                  <c:v>161</c:v>
                </c:pt>
                <c:pt idx="3">
                  <c:v>340</c:v>
                </c:pt>
                <c:pt idx="4" formatCode="#,##0">
                  <c:v>303</c:v>
                </c:pt>
                <c:pt idx="5" formatCode="#,##0">
                  <c:v>304</c:v>
                </c:pt>
                <c:pt idx="6" formatCode="#,##0">
                  <c:v>509</c:v>
                </c:pt>
              </c:numCache>
            </c:numRef>
          </c:val>
        </c:ser>
        <c:axId val="112988544"/>
        <c:axId val="112990080"/>
      </c:barChart>
      <c:catAx>
        <c:axId val="112988544"/>
        <c:scaling>
          <c:orientation val="minMax"/>
        </c:scaling>
        <c:axPos val="b"/>
        <c:numFmt formatCode="General" sourceLinked="1"/>
        <c:tickLblPos val="nextTo"/>
        <c:spPr>
          <a:ln w="3175">
            <a:solidFill>
              <a:srgbClr val="808080"/>
            </a:solidFill>
            <a:prstDash val="solid"/>
          </a:ln>
        </c:spPr>
        <c:txPr>
          <a:bodyPr/>
          <a:lstStyle/>
          <a:p>
            <a:pPr>
              <a:defRPr sz="1200"/>
            </a:pPr>
            <a:endParaRPr lang="en-US"/>
          </a:p>
        </c:txPr>
        <c:crossAx val="112990080"/>
        <c:crosses val="autoZero"/>
        <c:auto val="1"/>
        <c:lblAlgn val="ctr"/>
        <c:lblOffset val="100"/>
      </c:catAx>
      <c:valAx>
        <c:axId val="112990080"/>
        <c:scaling>
          <c:orientation val="minMax"/>
        </c:scaling>
        <c:axPos val="l"/>
        <c:majorGridlines>
          <c:spPr>
            <a:ln w="3175">
              <a:solidFill>
                <a:srgbClr val="808080"/>
              </a:solidFill>
              <a:prstDash val="solid"/>
            </a:ln>
          </c:spPr>
        </c:majorGridlines>
        <c:title>
          <c:tx>
            <c:rich>
              <a:bodyPr/>
              <a:lstStyle/>
              <a:p>
                <a:pPr>
                  <a:defRPr sz="1200"/>
                </a:pPr>
                <a:r>
                  <a:rPr lang="en-US" sz="1200"/>
                  <a:t>Distinct Users</a:t>
                </a:r>
              </a:p>
            </c:rich>
          </c:tx>
          <c:spPr>
            <a:noFill/>
            <a:ln w="25400">
              <a:noFill/>
            </a:ln>
          </c:spPr>
        </c:title>
        <c:numFmt formatCode="General" sourceLinked="1"/>
        <c:tickLblPos val="nextTo"/>
        <c:spPr>
          <a:ln w="3175">
            <a:solidFill>
              <a:srgbClr val="808080"/>
            </a:solidFill>
            <a:prstDash val="solid"/>
          </a:ln>
        </c:spPr>
        <c:crossAx val="112988544"/>
        <c:crosses val="autoZero"/>
        <c:crossBetween val="between"/>
      </c:valAx>
      <c:spPr>
        <a:ln>
          <a:solidFill>
            <a:schemeClr val="tx1"/>
          </a:solidFill>
        </a:ln>
      </c:spPr>
    </c:plotArea>
    <c:legend>
      <c:legendPos val="t"/>
      <c:spPr>
        <a:noFill/>
        <a:ln w="3175">
          <a:solidFill>
            <a:schemeClr val="tx1"/>
          </a:solidFill>
        </a:ln>
      </c:spPr>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en-US"/>
  <c:style val="23"/>
  <c:chart>
    <c:title>
      <c:tx>
        <c:rich>
          <a:bodyPr/>
          <a:lstStyle/>
          <a:p>
            <a:pPr>
              <a:defRPr/>
            </a:pPr>
            <a:r>
              <a:rPr lang="en-US"/>
              <a:t>Public Users</a:t>
            </a:r>
          </a:p>
        </c:rich>
      </c:tx>
      <c:spPr>
        <a:noFill/>
        <a:ln w="25400">
          <a:noFill/>
        </a:ln>
      </c:spPr>
    </c:title>
    <c:plotArea>
      <c:layout>
        <c:manualLayout>
          <c:layoutTarget val="inner"/>
          <c:xMode val="edge"/>
          <c:yMode val="edge"/>
          <c:x val="0.27325581395348836"/>
          <c:y val="0.25926063163673169"/>
          <c:w val="0.68313953488372092"/>
          <c:h val="0.56427152488290078"/>
        </c:manualLayout>
      </c:layout>
      <c:barChart>
        <c:barDir val="col"/>
        <c:grouping val="clustered"/>
        <c:ser>
          <c:idx val="0"/>
          <c:order val="0"/>
          <c:tx>
            <c:strRef>
              <c:f>'Public - Science User Trend'!$F$4</c:f>
              <c:strCache>
                <c:ptCount val="1"/>
                <c:pt idx="0">
                  <c:v>Public</c:v>
                </c:pt>
              </c:strCache>
            </c:strRef>
          </c:tx>
          <c:spPr>
            <a:gradFill rotWithShape="0">
              <a:gsLst>
                <a:gs pos="0">
                  <a:srgbClr val="95EEFF"/>
                </a:gs>
                <a:gs pos="100000">
                  <a:srgbClr val="39B7D8"/>
                </a:gs>
              </a:gsLst>
              <a:lin ang="5400000"/>
            </a:gradFill>
            <a:ln w="25400">
              <a:noFill/>
            </a:ln>
            <a:effectLst>
              <a:outerShdw dist="35921" dir="2700000" algn="br">
                <a:srgbClr val="000000"/>
              </a:outerShdw>
            </a:effectLst>
          </c:spPr>
          <c:cat>
            <c:strRef>
              <c:f>'Public - Science User Trend'!$A$5:$A$11</c:f>
              <c:strCache>
                <c:ptCount val="7"/>
                <c:pt idx="0">
                  <c:v>FY07</c:v>
                </c:pt>
                <c:pt idx="1">
                  <c:v>FY08</c:v>
                </c:pt>
                <c:pt idx="2">
                  <c:v>FY09</c:v>
                </c:pt>
                <c:pt idx="3">
                  <c:v>FY10</c:v>
                </c:pt>
                <c:pt idx="4">
                  <c:v>FY11</c:v>
                </c:pt>
                <c:pt idx="5">
                  <c:v>FY12</c:v>
                </c:pt>
                <c:pt idx="6">
                  <c:v>FY13</c:v>
                </c:pt>
              </c:strCache>
            </c:strRef>
          </c:cat>
          <c:val>
            <c:numRef>
              <c:f>'Public - Science User Trend'!$F$5:$F$11</c:f>
              <c:numCache>
                <c:formatCode>#,##0</c:formatCode>
                <c:ptCount val="7"/>
                <c:pt idx="0">
                  <c:v>179703</c:v>
                </c:pt>
                <c:pt idx="1">
                  <c:v>147847</c:v>
                </c:pt>
                <c:pt idx="2">
                  <c:v>280987</c:v>
                </c:pt>
                <c:pt idx="3">
                  <c:v>481872</c:v>
                </c:pt>
                <c:pt idx="4">
                  <c:v>407039</c:v>
                </c:pt>
                <c:pt idx="5">
                  <c:v>460597</c:v>
                </c:pt>
                <c:pt idx="6">
                  <c:v>728724</c:v>
                </c:pt>
              </c:numCache>
            </c:numRef>
          </c:val>
        </c:ser>
        <c:axId val="113022848"/>
        <c:axId val="113024384"/>
      </c:barChart>
      <c:catAx>
        <c:axId val="113022848"/>
        <c:scaling>
          <c:orientation val="minMax"/>
        </c:scaling>
        <c:axPos val="b"/>
        <c:numFmt formatCode="General" sourceLinked="1"/>
        <c:tickLblPos val="nextTo"/>
        <c:spPr>
          <a:ln w="3175">
            <a:solidFill>
              <a:srgbClr val="808080"/>
            </a:solidFill>
            <a:prstDash val="solid"/>
          </a:ln>
        </c:spPr>
        <c:txPr>
          <a:bodyPr/>
          <a:lstStyle/>
          <a:p>
            <a:pPr>
              <a:defRPr sz="1200"/>
            </a:pPr>
            <a:endParaRPr lang="en-US"/>
          </a:p>
        </c:txPr>
        <c:crossAx val="113024384"/>
        <c:crosses val="autoZero"/>
        <c:auto val="1"/>
        <c:lblAlgn val="ctr"/>
        <c:lblOffset val="100"/>
      </c:catAx>
      <c:valAx>
        <c:axId val="113024384"/>
        <c:scaling>
          <c:orientation val="minMax"/>
        </c:scaling>
        <c:axPos val="l"/>
        <c:majorGridlines>
          <c:spPr>
            <a:ln w="3175">
              <a:solidFill>
                <a:srgbClr val="808080"/>
              </a:solidFill>
              <a:prstDash val="solid"/>
            </a:ln>
          </c:spPr>
        </c:majorGridlines>
        <c:title>
          <c:tx>
            <c:rich>
              <a:bodyPr/>
              <a:lstStyle/>
              <a:p>
                <a:pPr>
                  <a:defRPr sz="1200"/>
                </a:pPr>
                <a:r>
                  <a:rPr lang="en-US" sz="1200"/>
                  <a:t>Distinct Users</a:t>
                </a:r>
              </a:p>
            </c:rich>
          </c:tx>
          <c:spPr>
            <a:noFill/>
            <a:ln w="25400">
              <a:noFill/>
            </a:ln>
          </c:spPr>
        </c:title>
        <c:numFmt formatCode="#,##0" sourceLinked="1"/>
        <c:tickLblPos val="nextTo"/>
        <c:spPr>
          <a:ln w="3175">
            <a:solidFill>
              <a:srgbClr val="808080"/>
            </a:solidFill>
            <a:prstDash val="solid"/>
          </a:ln>
        </c:spPr>
        <c:crossAx val="113022848"/>
        <c:crosses val="autoZero"/>
        <c:crossBetween val="between"/>
      </c:valAx>
      <c:spPr>
        <a:solidFill>
          <a:srgbClr val="FFFFFF"/>
        </a:solidFill>
        <a:ln w="12700">
          <a:solidFill>
            <a:schemeClr val="tx1"/>
          </a:solidFill>
        </a:ln>
      </c:spPr>
    </c:plotArea>
    <c:plotVisOnly val="1"/>
    <c:dispBlanksAs val="gap"/>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200" b="0" i="0" u="none" strike="noStrike" baseline="0">
                <a:solidFill>
                  <a:srgbClr val="000000"/>
                </a:solidFill>
                <a:latin typeface="Calibri"/>
                <a:ea typeface="Calibri"/>
                <a:cs typeface="Calibri"/>
              </a:defRPr>
            </a:pPr>
            <a:r>
              <a:rPr lang="en-US"/>
              <a:t>EOSDIS Web Activity Seven-Year Trend</a:t>
            </a:r>
          </a:p>
        </c:rich>
      </c:tx>
      <c:spPr>
        <a:noFill/>
        <a:ln w="25400">
          <a:noFill/>
        </a:ln>
      </c:spPr>
    </c:title>
    <c:plotArea>
      <c:layout/>
      <c:barChart>
        <c:barDir val="col"/>
        <c:grouping val="clustered"/>
        <c:ser>
          <c:idx val="1"/>
          <c:order val="0"/>
          <c:tx>
            <c:strRef>
              <c:f>'Web Trends'!$C$96</c:f>
              <c:strCache>
                <c:ptCount val="1"/>
                <c:pt idx="0">
                  <c:v>Visits</c:v>
                </c:pt>
              </c:strCache>
            </c:strRef>
          </c:tx>
          <c:spPr>
            <a:gradFill rotWithShape="0">
              <a:gsLst>
                <a:gs pos="0">
                  <a:srgbClr val="FF9A99"/>
                </a:gs>
                <a:gs pos="100000">
                  <a:srgbClr val="D1403C"/>
                </a:gs>
              </a:gsLst>
              <a:lin ang="5400000"/>
            </a:gradFill>
            <a:ln w="25400">
              <a:noFill/>
            </a:ln>
            <a:effectLst>
              <a:outerShdw dist="35921" dir="2700000" algn="br">
                <a:srgbClr val="000000"/>
              </a:outerShdw>
            </a:effectLst>
          </c:spPr>
          <c:cat>
            <c:strRef>
              <c:f>'Web Trends'!$A$97:$A$103</c:f>
              <c:strCache>
                <c:ptCount val="7"/>
                <c:pt idx="0">
                  <c:v>FY2007</c:v>
                </c:pt>
                <c:pt idx="1">
                  <c:v>FY2008</c:v>
                </c:pt>
                <c:pt idx="2">
                  <c:v>FY2009</c:v>
                </c:pt>
                <c:pt idx="3">
                  <c:v>FY2010</c:v>
                </c:pt>
                <c:pt idx="4">
                  <c:v>FY2011</c:v>
                </c:pt>
                <c:pt idx="5">
                  <c:v>FY2012</c:v>
                </c:pt>
                <c:pt idx="6">
                  <c:v>FY2013</c:v>
                </c:pt>
              </c:strCache>
            </c:strRef>
          </c:cat>
          <c:val>
            <c:numRef>
              <c:f>'Web Trends'!$C$97:$C$103</c:f>
              <c:numCache>
                <c:formatCode>#,##0</c:formatCode>
                <c:ptCount val="7"/>
                <c:pt idx="0">
                  <c:v>707365</c:v>
                </c:pt>
                <c:pt idx="1">
                  <c:v>827714</c:v>
                </c:pt>
                <c:pt idx="2">
                  <c:v>1079317</c:v>
                </c:pt>
                <c:pt idx="3">
                  <c:v>1108858</c:v>
                </c:pt>
                <c:pt idx="4">
                  <c:v>1318598</c:v>
                </c:pt>
                <c:pt idx="5">
                  <c:v>1973920</c:v>
                </c:pt>
                <c:pt idx="6">
                  <c:v>1929798</c:v>
                </c:pt>
              </c:numCache>
            </c:numRef>
          </c:val>
        </c:ser>
        <c:ser>
          <c:idx val="0"/>
          <c:order val="1"/>
          <c:tx>
            <c:strRef>
              <c:f>'Web Trends'!$D$96</c:f>
              <c:strCache>
                <c:ptCount val="1"/>
                <c:pt idx="0">
                  <c:v>Visitors</c:v>
                </c:pt>
              </c:strCache>
            </c:strRef>
          </c:tx>
          <c:cat>
            <c:strRef>
              <c:f>'Web Trends'!$A$97:$A$103</c:f>
              <c:strCache>
                <c:ptCount val="7"/>
                <c:pt idx="0">
                  <c:v>FY2007</c:v>
                </c:pt>
                <c:pt idx="1">
                  <c:v>FY2008</c:v>
                </c:pt>
                <c:pt idx="2">
                  <c:v>FY2009</c:v>
                </c:pt>
                <c:pt idx="3">
                  <c:v>FY2010</c:v>
                </c:pt>
                <c:pt idx="4">
                  <c:v>FY2011</c:v>
                </c:pt>
                <c:pt idx="5">
                  <c:v>FY2012</c:v>
                </c:pt>
                <c:pt idx="6">
                  <c:v>FY2013</c:v>
                </c:pt>
              </c:strCache>
            </c:strRef>
          </c:cat>
          <c:val>
            <c:numRef>
              <c:f>'Web Trends'!$D$97:$D$103</c:f>
              <c:numCache>
                <c:formatCode>#,##0</c:formatCode>
                <c:ptCount val="7"/>
                <c:pt idx="0">
                  <c:v>443079</c:v>
                </c:pt>
                <c:pt idx="1">
                  <c:v>523416</c:v>
                </c:pt>
                <c:pt idx="2">
                  <c:v>702058</c:v>
                </c:pt>
                <c:pt idx="3">
                  <c:v>718944</c:v>
                </c:pt>
                <c:pt idx="4">
                  <c:v>855976</c:v>
                </c:pt>
                <c:pt idx="5">
                  <c:v>1248743</c:v>
                </c:pt>
                <c:pt idx="6">
                  <c:v>1183040</c:v>
                </c:pt>
              </c:numCache>
            </c:numRef>
          </c:val>
        </c:ser>
        <c:ser>
          <c:idx val="2"/>
          <c:order val="2"/>
          <c:tx>
            <c:strRef>
              <c:f>'Web Trends'!$E$96</c:f>
              <c:strCache>
                <c:ptCount val="1"/>
                <c:pt idx="0">
                  <c:v>Repeat Visitors</c:v>
                </c:pt>
              </c:strCache>
            </c:strRef>
          </c:tx>
          <c:cat>
            <c:strRef>
              <c:f>'Web Trends'!$A$97:$A$103</c:f>
              <c:strCache>
                <c:ptCount val="7"/>
                <c:pt idx="0">
                  <c:v>FY2007</c:v>
                </c:pt>
                <c:pt idx="1">
                  <c:v>FY2008</c:v>
                </c:pt>
                <c:pt idx="2">
                  <c:v>FY2009</c:v>
                </c:pt>
                <c:pt idx="3">
                  <c:v>FY2010</c:v>
                </c:pt>
                <c:pt idx="4">
                  <c:v>FY2011</c:v>
                </c:pt>
                <c:pt idx="5">
                  <c:v>FY2012</c:v>
                </c:pt>
                <c:pt idx="6">
                  <c:v>FY2013</c:v>
                </c:pt>
              </c:strCache>
            </c:strRef>
          </c:cat>
          <c:val>
            <c:numRef>
              <c:f>'Web Trends'!$E$97:$E$103</c:f>
              <c:numCache>
                <c:formatCode>#,##0</c:formatCode>
                <c:ptCount val="7"/>
                <c:pt idx="0">
                  <c:v>77731</c:v>
                </c:pt>
                <c:pt idx="1">
                  <c:v>91801</c:v>
                </c:pt>
                <c:pt idx="2">
                  <c:v>116886</c:v>
                </c:pt>
                <c:pt idx="3">
                  <c:v>205378</c:v>
                </c:pt>
                <c:pt idx="4">
                  <c:v>150076</c:v>
                </c:pt>
                <c:pt idx="5">
                  <c:v>339566</c:v>
                </c:pt>
                <c:pt idx="6">
                  <c:v>226968</c:v>
                </c:pt>
              </c:numCache>
            </c:numRef>
          </c:val>
        </c:ser>
        <c:axId val="113177728"/>
        <c:axId val="113179264"/>
      </c:barChart>
      <c:catAx>
        <c:axId val="113177728"/>
        <c:scaling>
          <c:orientation val="minMax"/>
        </c:scaling>
        <c:axPos val="b"/>
        <c:numFmt formatCode="General" sourceLinked="1"/>
        <c:majorTickMark val="none"/>
        <c:tickLblPos val="nextTo"/>
        <c:spPr>
          <a:ln w="3175">
            <a:solidFill>
              <a:srgbClr val="808080"/>
            </a:solidFill>
            <a:prstDash val="solid"/>
          </a:ln>
        </c:spPr>
        <c:txPr>
          <a:bodyPr rot="0" vert="horz"/>
          <a:lstStyle/>
          <a:p>
            <a:pPr>
              <a:defRPr sz="1200" b="0" i="0" u="none" strike="noStrike" baseline="0">
                <a:solidFill>
                  <a:srgbClr val="000000"/>
                </a:solidFill>
                <a:latin typeface="Calibri"/>
                <a:ea typeface="Calibri"/>
                <a:cs typeface="Calibri"/>
              </a:defRPr>
            </a:pPr>
            <a:endParaRPr lang="en-US"/>
          </a:p>
        </c:txPr>
        <c:crossAx val="113179264"/>
        <c:crosses val="autoZero"/>
        <c:auto val="1"/>
        <c:lblAlgn val="ctr"/>
        <c:lblOffset val="100"/>
        <c:tickLblSkip val="1"/>
        <c:tickMarkSkip val="1"/>
      </c:catAx>
      <c:valAx>
        <c:axId val="113179264"/>
        <c:scaling>
          <c:orientation val="minMax"/>
        </c:scaling>
        <c:axPos val="l"/>
        <c:majorGridlines>
          <c:spPr>
            <a:ln w="3175">
              <a:solidFill>
                <a:schemeClr val="tx1"/>
              </a:solidFill>
              <a:prstDash val="solid"/>
            </a:ln>
          </c:spPr>
        </c:majorGridlines>
        <c:numFmt formatCode="#,##0" sourceLinked="0"/>
        <c:majorTickMark val="none"/>
        <c:tickLblPos val="nextTo"/>
        <c:spPr>
          <a:ln w="3175">
            <a:solidFill>
              <a:srgbClr val="808080"/>
            </a:solidFill>
            <a:prstDash val="solid"/>
          </a:ln>
        </c:spPr>
        <c:txPr>
          <a:bodyPr rot="0" vert="horz"/>
          <a:lstStyle/>
          <a:p>
            <a:pPr>
              <a:defRPr sz="1200" b="0" i="0" u="none" strike="noStrike" baseline="0">
                <a:solidFill>
                  <a:srgbClr val="000000"/>
                </a:solidFill>
                <a:latin typeface="Calibri"/>
                <a:ea typeface="Calibri"/>
                <a:cs typeface="Calibri"/>
              </a:defRPr>
            </a:pPr>
            <a:endParaRPr lang="en-US"/>
          </a:p>
        </c:txPr>
        <c:crossAx val="113177728"/>
        <c:crosses val="autoZero"/>
        <c:crossBetween val="between"/>
      </c:valAx>
      <c:spPr>
        <a:solidFill>
          <a:srgbClr val="FFFFFF"/>
        </a:solidFill>
        <a:ln w="15875">
          <a:solidFill>
            <a:schemeClr val="tx1"/>
          </a:solidFill>
        </a:ln>
      </c:spPr>
    </c:plotArea>
    <c:legend>
      <c:legendPos val="r"/>
      <c:spPr>
        <a:noFill/>
        <a:ln w="25400">
          <a:noFill/>
        </a:ln>
      </c:spPr>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Files Archived </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(100.3 Millions)</a:t>
            </a:r>
          </a:p>
        </c:rich>
      </c:tx>
      <c:layout>
        <c:manualLayout>
          <c:xMode val="edge"/>
          <c:yMode val="edge"/>
          <c:x val="0.29446930751701272"/>
          <c:y val="7.3072441602990312E-2"/>
        </c:manualLayout>
      </c:layout>
      <c:spPr>
        <a:noFill/>
        <a:ln w="25400">
          <a:noFill/>
        </a:ln>
      </c:spPr>
    </c:title>
    <c:plotArea>
      <c:layout>
        <c:manualLayout>
          <c:layoutTarget val="inner"/>
          <c:xMode val="edge"/>
          <c:yMode val="edge"/>
          <c:x val="0.39394022663908546"/>
          <c:y val="0.60533490972630832"/>
          <c:w val="0.2619053155127915"/>
          <c:h val="0.32266750694663282"/>
        </c:manualLayout>
      </c:layout>
      <c:pieChart>
        <c:varyColors val="1"/>
        <c:ser>
          <c:idx val="0"/>
          <c:order val="0"/>
          <c:tx>
            <c:strRef>
              <c:f>Archive!$C$5</c:f>
              <c:strCache>
                <c:ptCount val="1"/>
                <c:pt idx="0">
                  <c:v>Files (Millions)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dLbl>
              <c:idx val="0"/>
              <c:layout>
                <c:manualLayout>
                  <c:x val="-8.8521319085051852E-3"/>
                  <c:y val="6.8629431982172681E-2"/>
                </c:manualLayout>
              </c:layout>
              <c:showCatName val="1"/>
              <c:showPercent val="1"/>
            </c:dLbl>
            <c:dLbl>
              <c:idx val="1"/>
              <c:layout>
                <c:manualLayout>
                  <c:x val="9.1642218569894227E-2"/>
                  <c:y val="-0.16728294569690424"/>
                </c:manualLayout>
              </c:layout>
              <c:showCatName val="1"/>
              <c:showPercent val="1"/>
            </c:dLbl>
            <c:dLbl>
              <c:idx val="2"/>
              <c:layout>
                <c:manualLayout>
                  <c:x val="0.15557614578623244"/>
                  <c:y val="-0.10671655966507412"/>
                </c:manualLayout>
              </c:layout>
              <c:showCatName val="1"/>
              <c:showPercent val="1"/>
            </c:dLbl>
            <c:dLbl>
              <c:idx val="3"/>
              <c:layout>
                <c:manualLayout>
                  <c:x val="5.4451436660367704E-2"/>
                  <c:y val="-4.9750641244652549E-4"/>
                </c:manualLayout>
              </c:layout>
              <c:showCatName val="1"/>
              <c:showPercent val="1"/>
            </c:dLbl>
            <c:dLbl>
              <c:idx val="4"/>
              <c:layout>
                <c:manualLayout>
                  <c:x val="-2.7299737239178012E-2"/>
                  <c:y val="-2.2207717373013626E-3"/>
                </c:manualLayout>
              </c:layout>
              <c:dLblPos val="bestFit"/>
              <c:showCatName val="1"/>
              <c:showPercent val="1"/>
            </c:dLbl>
            <c:dLbl>
              <c:idx val="5"/>
              <c:layout>
                <c:manualLayout>
                  <c:x val="-0.1293499979698392"/>
                  <c:y val="-7.1727931240216231E-2"/>
                </c:manualLayout>
              </c:layout>
              <c:dLblPos val="bestFit"/>
              <c:showCatName val="1"/>
              <c:showPercent val="1"/>
            </c:dLbl>
            <c:dLbl>
              <c:idx val="6"/>
              <c:layout>
                <c:manualLayout>
                  <c:x val="-2.9225742036410252E-2"/>
                  <c:y val="2.120855455788713E-2"/>
                </c:manualLayout>
              </c:layout>
              <c:showCatName val="1"/>
              <c:showPercent val="1"/>
            </c:dLbl>
            <c:dLbl>
              <c:idx val="7"/>
              <c:layout>
                <c:manualLayout>
                  <c:x val="-7.3549828344223481E-2"/>
                  <c:y val="-0.14448843704315142"/>
                </c:manualLayout>
              </c:layout>
              <c:showCatName val="1"/>
              <c:showPercent val="1"/>
            </c:dLbl>
            <c:dLbl>
              <c:idx val="8"/>
              <c:layout>
                <c:manualLayout>
                  <c:x val="1.5675363909489624E-2"/>
                  <c:y val="-8.0955862480432683E-2"/>
                </c:manualLayout>
              </c:layout>
              <c:showCatName val="1"/>
              <c:showPercent val="1"/>
            </c:dLbl>
            <c:numFmt formatCode="0.0%" sourceLinked="0"/>
            <c:spPr>
              <a:noFill/>
              <a:ln w="25400">
                <a:noFill/>
              </a:ln>
            </c:spPr>
            <c:txPr>
              <a:bodyPr/>
              <a:lstStyle/>
              <a:p>
                <a:pPr>
                  <a:defRPr sz="1100" b="0" i="0" u="none" strike="noStrike" baseline="0">
                    <a:solidFill>
                      <a:srgbClr val="000000"/>
                    </a:solidFill>
                    <a:latin typeface="Calibri"/>
                    <a:ea typeface="Calibri"/>
                    <a:cs typeface="Calibri"/>
                  </a:defRPr>
                </a:pPr>
                <a:endParaRPr lang="en-US"/>
              </a:p>
            </c:txPr>
            <c:showCatName val="1"/>
            <c:showPercent val="1"/>
            <c:showLeaderLines val="1"/>
          </c:dLbls>
          <c:cat>
            <c:strRef>
              <c:f>Archive!$A$6:$A$15</c:f>
              <c:strCache>
                <c:ptCount val="10"/>
                <c:pt idx="0">
                  <c:v>ASDC</c:v>
                </c:pt>
                <c:pt idx="1">
                  <c:v>ASF</c:v>
                </c:pt>
                <c:pt idx="2">
                  <c:v>CDDIS</c:v>
                </c:pt>
                <c:pt idx="3">
                  <c:v>GESDISC</c:v>
                </c:pt>
                <c:pt idx="4">
                  <c:v>GHRC</c:v>
                </c:pt>
                <c:pt idx="5">
                  <c:v>LPDAAC</c:v>
                </c:pt>
                <c:pt idx="6">
                  <c:v>MODAPS</c:v>
                </c:pt>
                <c:pt idx="7">
                  <c:v>NSIDC</c:v>
                </c:pt>
                <c:pt idx="8">
                  <c:v>ORNL</c:v>
                </c:pt>
                <c:pt idx="9">
                  <c:v>PODAAC</c:v>
                </c:pt>
              </c:strCache>
            </c:strRef>
          </c:cat>
          <c:val>
            <c:numRef>
              <c:f>Archive!$C$6:$C$15</c:f>
              <c:numCache>
                <c:formatCode>#,##0.00</c:formatCode>
                <c:ptCount val="10"/>
                <c:pt idx="0">
                  <c:v>21.990003000000002</c:v>
                </c:pt>
                <c:pt idx="1">
                  <c:v>12.610685999999999</c:v>
                </c:pt>
                <c:pt idx="2">
                  <c:v>7.5869720000000003</c:v>
                </c:pt>
                <c:pt idx="3">
                  <c:v>16.954225999999998</c:v>
                </c:pt>
                <c:pt idx="4">
                  <c:v>0.78468199999999999</c:v>
                </c:pt>
                <c:pt idx="5">
                  <c:v>7.0674099999999997</c:v>
                </c:pt>
                <c:pt idx="6">
                  <c:v>24.614246000000001</c:v>
                </c:pt>
                <c:pt idx="7">
                  <c:v>7.0819780000000003</c:v>
                </c:pt>
                <c:pt idx="8">
                  <c:v>0.53706299999999996</c:v>
                </c:pt>
                <c:pt idx="9">
                  <c:v>1.0988450000000001</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Total Archive Size by Volume </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(9,999.3 TBs)</a:t>
            </a:r>
          </a:p>
        </c:rich>
      </c:tx>
      <c:layout>
        <c:manualLayout>
          <c:xMode val="edge"/>
          <c:yMode val="edge"/>
          <c:x val="0.1905815678987211"/>
          <c:y val="7.4281150660637105E-2"/>
        </c:manualLayout>
      </c:layout>
      <c:spPr>
        <a:noFill/>
        <a:ln w="25400">
          <a:noFill/>
        </a:ln>
      </c:spPr>
    </c:title>
    <c:plotArea>
      <c:layout>
        <c:manualLayout>
          <c:layoutTarget val="inner"/>
          <c:xMode val="edge"/>
          <c:yMode val="edge"/>
          <c:x val="0.38978596949023164"/>
          <c:y val="0.63022508038587155"/>
          <c:w val="0.20161343249494595"/>
          <c:h val="0.24115755627009647"/>
        </c:manualLayout>
      </c:layout>
      <c:pieChart>
        <c:varyColors val="1"/>
        <c:ser>
          <c:idx val="0"/>
          <c:order val="0"/>
          <c:tx>
            <c:strRef>
              <c:f>'Total Archive Size'!$B$4</c:f>
              <c:strCache>
                <c:ptCount val="1"/>
                <c:pt idx="0">
                  <c:v>Volume  (TBs)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dLbl>
              <c:idx val="0"/>
              <c:layout>
                <c:manualLayout>
                  <c:x val="7.1427906265778357E-2"/>
                  <c:y val="3.6060933043829416E-2"/>
                </c:manualLayout>
              </c:layout>
              <c:dLblPos val="bestFit"/>
              <c:showCatName val="1"/>
              <c:showPercent val="1"/>
            </c:dLbl>
            <c:dLbl>
              <c:idx val="1"/>
              <c:layout>
                <c:manualLayout>
                  <c:x val="8.2835675295818242E-2"/>
                  <c:y val="-4.2637433087360413E-2"/>
                </c:manualLayout>
              </c:layout>
              <c:showCatName val="1"/>
              <c:showPercent val="1"/>
            </c:dLbl>
            <c:dLbl>
              <c:idx val="4"/>
              <c:layout>
                <c:manualLayout>
                  <c:x val="-8.6927399882211265E-2"/>
                  <c:y val="-4.6126519962325814E-3"/>
                </c:manualLayout>
              </c:layout>
              <c:dLblPos val="bestFit"/>
              <c:showCatName val="1"/>
              <c:showPercent val="1"/>
            </c:dLbl>
            <c:dLbl>
              <c:idx val="5"/>
              <c:layout>
                <c:manualLayout>
                  <c:x val="-0.15679493157633442"/>
                  <c:y val="-9.4610976706885567E-3"/>
                </c:manualLayout>
              </c:layout>
              <c:showCatName val="1"/>
              <c:showPercent val="1"/>
            </c:dLbl>
            <c:dLbl>
              <c:idx val="6"/>
              <c:layout>
                <c:manualLayout>
                  <c:x val="-0.12993036913647632"/>
                  <c:y val="-2.3911127878661592E-2"/>
                </c:manualLayout>
              </c:layout>
              <c:showCatName val="1"/>
              <c:showPercent val="1"/>
            </c:dLbl>
            <c:dLbl>
              <c:idx val="7"/>
              <c:layout>
                <c:manualLayout>
                  <c:x val="-1.1544954800241395E-2"/>
                  <c:y val="-0.20091501138405291"/>
                </c:manualLayout>
              </c:layout>
              <c:showCatName val="1"/>
              <c:showPercent val="1"/>
            </c:dLbl>
            <c:dLbl>
              <c:idx val="8"/>
              <c:layout>
                <c:manualLayout>
                  <c:x val="-0.14294655047062624"/>
                  <c:y val="-0.14315842169275458"/>
                </c:manualLayout>
              </c:layout>
              <c:showCatName val="1"/>
              <c:showPercent val="1"/>
            </c:dLbl>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CatName val="1"/>
            <c:showPercent val="1"/>
            <c:showLeaderLines val="1"/>
          </c:dLbls>
          <c:cat>
            <c:strRef>
              <c:f>'Total Archive Size'!$A$5:$A$15</c:f>
              <c:strCache>
                <c:ptCount val="11"/>
                <c:pt idx="0">
                  <c:v>ASDC</c:v>
                </c:pt>
                <c:pt idx="1">
                  <c:v>ASF </c:v>
                </c:pt>
                <c:pt idx="2">
                  <c:v>CDDIS</c:v>
                </c:pt>
                <c:pt idx="3">
                  <c:v>GESDISC</c:v>
                </c:pt>
                <c:pt idx="4">
                  <c:v>GHRC</c:v>
                </c:pt>
                <c:pt idx="5">
                  <c:v>LPDAAC</c:v>
                </c:pt>
                <c:pt idx="6">
                  <c:v>MODAPS</c:v>
                </c:pt>
                <c:pt idx="7">
                  <c:v>NSIDC</c:v>
                </c:pt>
                <c:pt idx="8">
                  <c:v>ORNL</c:v>
                </c:pt>
                <c:pt idx="9">
                  <c:v>PODAAC</c:v>
                </c:pt>
                <c:pt idx="10">
                  <c:v>SEDAC</c:v>
                </c:pt>
              </c:strCache>
            </c:strRef>
          </c:cat>
          <c:val>
            <c:numRef>
              <c:f>'Total Archive Size'!$B$5:$B$15</c:f>
              <c:numCache>
                <c:formatCode>#,##0.00</c:formatCode>
                <c:ptCount val="11"/>
                <c:pt idx="0">
                  <c:v>2806.56</c:v>
                </c:pt>
                <c:pt idx="1">
                  <c:v>3597.0542089843748</c:v>
                </c:pt>
                <c:pt idx="2">
                  <c:v>7.9962792968749996</c:v>
                </c:pt>
                <c:pt idx="3">
                  <c:v>668.55621093750005</c:v>
                </c:pt>
                <c:pt idx="4">
                  <c:v>9.5370605468750007</c:v>
                </c:pt>
                <c:pt idx="5">
                  <c:v>1066.3169921875001</c:v>
                </c:pt>
                <c:pt idx="6">
                  <c:v>1543.9236425781251</c:v>
                </c:pt>
                <c:pt idx="7">
                  <c:v>108.343125</c:v>
                </c:pt>
                <c:pt idx="8">
                  <c:v>143.19999999999999</c:v>
                </c:pt>
                <c:pt idx="9">
                  <c:v>44.454013671875003</c:v>
                </c:pt>
                <c:pt idx="10">
                  <c:v>3.3409765624999999</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Total Archive Size by File Counts</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(526.3 Millions)</a:t>
            </a:r>
          </a:p>
        </c:rich>
      </c:tx>
      <c:layout>
        <c:manualLayout>
          <c:xMode val="edge"/>
          <c:yMode val="edge"/>
          <c:x val="0.13987017240179347"/>
          <c:y val="7.4281243662924185E-2"/>
        </c:manualLayout>
      </c:layout>
      <c:spPr>
        <a:noFill/>
        <a:ln w="25400">
          <a:noFill/>
        </a:ln>
      </c:spPr>
    </c:title>
    <c:plotArea>
      <c:layout>
        <c:manualLayout>
          <c:layoutTarget val="inner"/>
          <c:xMode val="edge"/>
          <c:yMode val="edge"/>
          <c:x val="0.38978596949023187"/>
          <c:y val="0.63022508038587199"/>
          <c:w val="0.20161343249494601"/>
          <c:h val="0.24115755627009647"/>
        </c:manualLayout>
      </c:layout>
      <c:pieChart>
        <c:varyColors val="1"/>
        <c:ser>
          <c:idx val="0"/>
          <c:order val="0"/>
          <c:tx>
            <c:strRef>
              <c:f>'Total Archive Size'!$C$4</c:f>
              <c:strCache>
                <c:ptCount val="1"/>
                <c:pt idx="0">
                  <c:v>Files (Millions)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Lbls>
            <c:dLbl>
              <c:idx val="0"/>
              <c:layout>
                <c:manualLayout>
                  <c:x val="0.14618434800255575"/>
                  <c:y val="-0.12768508099622541"/>
                </c:manualLayout>
              </c:layout>
              <c:dLblPos val="bestFit"/>
              <c:showCatName val="1"/>
              <c:showPercent val="1"/>
            </c:dLbl>
            <c:dLbl>
              <c:idx val="1"/>
              <c:layout>
                <c:manualLayout>
                  <c:x val="3.9927141228646941E-2"/>
                  <c:y val="-8.8138529357015567E-3"/>
                </c:manualLayout>
              </c:layout>
              <c:showCatName val="1"/>
              <c:showPercent val="1"/>
            </c:dLbl>
            <c:dLbl>
              <c:idx val="3"/>
              <c:layout>
                <c:manualLayout>
                  <c:x val="5.7297575579537303E-2"/>
                  <c:y val="2.2976597678767582E-2"/>
                </c:manualLayout>
              </c:layout>
              <c:showCatName val="1"/>
              <c:showPercent val="1"/>
            </c:dLbl>
            <c:dLbl>
              <c:idx val="4"/>
              <c:layout>
                <c:manualLayout>
                  <c:x val="-4.1234241357590302E-2"/>
                  <c:y val="1.2770747066473642E-2"/>
                </c:manualLayout>
              </c:layout>
              <c:dLblPos val="bestFit"/>
              <c:showCatName val="1"/>
              <c:showPercent val="1"/>
            </c:dLbl>
            <c:dLbl>
              <c:idx val="9"/>
              <c:layout>
                <c:manualLayout>
                  <c:x val="2.5538847554889794E-2"/>
                  <c:y val="-0.19727440969638971"/>
                </c:manualLayout>
              </c:layout>
              <c:showCatName val="1"/>
              <c:showPercent val="1"/>
            </c:dLbl>
            <c:dLbl>
              <c:idx val="10"/>
              <c:layout>
                <c:manualLayout>
                  <c:x val="7.6793321671883324E-2"/>
                  <c:y val="-7.3318487916938097E-2"/>
                </c:manualLayout>
              </c:layout>
              <c:showCatName val="1"/>
              <c:showPercent val="1"/>
            </c:dLbl>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CatName val="1"/>
            <c:showPercent val="1"/>
            <c:showLeaderLines val="1"/>
          </c:dLbls>
          <c:cat>
            <c:strRef>
              <c:f>'Total Archive Size'!$A$5:$A$15</c:f>
              <c:strCache>
                <c:ptCount val="11"/>
                <c:pt idx="0">
                  <c:v>ASDC</c:v>
                </c:pt>
                <c:pt idx="1">
                  <c:v>ASF </c:v>
                </c:pt>
                <c:pt idx="2">
                  <c:v>CDDIS</c:v>
                </c:pt>
                <c:pt idx="3">
                  <c:v>GESDISC</c:v>
                </c:pt>
                <c:pt idx="4">
                  <c:v>GHRC</c:v>
                </c:pt>
                <c:pt idx="5">
                  <c:v>LPDAAC</c:v>
                </c:pt>
                <c:pt idx="6">
                  <c:v>MODAPS</c:v>
                </c:pt>
                <c:pt idx="7">
                  <c:v>NSIDC</c:v>
                </c:pt>
                <c:pt idx="8">
                  <c:v>ORNL</c:v>
                </c:pt>
                <c:pt idx="9">
                  <c:v>PODAAC</c:v>
                </c:pt>
                <c:pt idx="10">
                  <c:v>SEDAC</c:v>
                </c:pt>
              </c:strCache>
            </c:strRef>
          </c:cat>
          <c:val>
            <c:numRef>
              <c:f>'Total Archive Size'!$C$5:$C$15</c:f>
              <c:numCache>
                <c:formatCode>#,##0.00</c:formatCode>
                <c:ptCount val="11"/>
                <c:pt idx="0">
                  <c:v>113.865475</c:v>
                </c:pt>
                <c:pt idx="1">
                  <c:v>20.666208999999998</c:v>
                </c:pt>
                <c:pt idx="2">
                  <c:v>110.005584</c:v>
                </c:pt>
                <c:pt idx="3">
                  <c:v>66.882458</c:v>
                </c:pt>
                <c:pt idx="4">
                  <c:v>1.3023750000000001</c:v>
                </c:pt>
                <c:pt idx="5">
                  <c:v>62.065631000000003</c:v>
                </c:pt>
                <c:pt idx="6">
                  <c:v>91.211219999999997</c:v>
                </c:pt>
                <c:pt idx="7">
                  <c:v>27.134262</c:v>
                </c:pt>
                <c:pt idx="8">
                  <c:v>29.778981000000002</c:v>
                </c:pt>
                <c:pt idx="9">
                  <c:v>3.3759420000000002</c:v>
                </c:pt>
                <c:pt idx="10">
                  <c:v>4.44E-4</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Volume Distributed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(7,173.7 TBs)</a:t>
            </a:r>
          </a:p>
        </c:rich>
      </c:tx>
      <c:layout>
        <c:manualLayout>
          <c:xMode val="edge"/>
          <c:yMode val="edge"/>
          <c:x val="0.25437180046371755"/>
          <c:y val="2.8695527431540694E-2"/>
        </c:manualLayout>
      </c:layout>
      <c:spPr>
        <a:noFill/>
        <a:ln w="25400">
          <a:noFill/>
        </a:ln>
      </c:spPr>
    </c:title>
    <c:plotArea>
      <c:layout>
        <c:manualLayout>
          <c:layoutTarget val="inner"/>
          <c:xMode val="edge"/>
          <c:yMode val="edge"/>
          <c:x val="0.41708542713569191"/>
          <c:y val="0.65395894428154566"/>
          <c:w val="0.18844221105528569"/>
          <c:h val="0.21994134897361275"/>
        </c:manualLayout>
      </c:layout>
      <c:pieChart>
        <c:varyColors val="1"/>
        <c:ser>
          <c:idx val="0"/>
          <c:order val="0"/>
          <c:tx>
            <c:strRef>
              <c:f>Distribution!$A$77</c:f>
              <c:strCache>
                <c:ptCount val="1"/>
                <c:pt idx="0">
                  <c:v>Total Volume (TBs)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Pt>
            <c:idx val="8"/>
            <c:spPr>
              <a:gradFill rotWithShape="0">
                <a:gsLst>
                  <a:gs pos="0">
                    <a:srgbClr val="E4FFBA"/>
                  </a:gs>
                  <a:gs pos="100000">
                    <a:srgbClr val="BBD68E"/>
                  </a:gs>
                </a:gsLst>
                <a:lin ang="5400000"/>
              </a:gradFill>
              <a:ln w="25400">
                <a:noFill/>
              </a:ln>
              <a:effectLst>
                <a:outerShdw dist="35921" dir="2700000" algn="br">
                  <a:srgbClr val="000000"/>
                </a:outerShdw>
              </a:effectLst>
            </c:spPr>
          </c:dPt>
          <c:dPt>
            <c:idx val="9"/>
            <c:spPr>
              <a:gradFill rotWithShape="0">
                <a:gsLst>
                  <a:gs pos="0">
                    <a:srgbClr val="D6C5F1"/>
                  </a:gs>
                  <a:gs pos="100000">
                    <a:srgbClr val="A896C2"/>
                  </a:gs>
                </a:gsLst>
                <a:lin ang="5400000"/>
              </a:gradFill>
              <a:ln w="25400">
                <a:noFill/>
              </a:ln>
              <a:effectLst>
                <a:outerShdw dist="35921" dir="2700000" algn="br">
                  <a:srgbClr val="000000"/>
                </a:outerShdw>
              </a:effectLst>
            </c:spPr>
          </c:dPt>
          <c:dPt>
            <c:idx val="10"/>
            <c:spPr>
              <a:gradFill rotWithShape="0">
                <a:gsLst>
                  <a:gs pos="0">
                    <a:srgbClr val="B2F1FF"/>
                  </a:gs>
                  <a:gs pos="100000">
                    <a:srgbClr val="87C8DF"/>
                  </a:gs>
                </a:gsLst>
                <a:lin ang="5400000"/>
              </a:gradFill>
              <a:ln w="25400">
                <a:noFill/>
              </a:ln>
              <a:effectLst>
                <a:outerShdw dist="35921" dir="2700000" algn="br">
                  <a:srgbClr val="000000"/>
                </a:outerShdw>
              </a:effectLst>
            </c:spPr>
          </c:dPt>
          <c:dLbls>
            <c:dLbl>
              <c:idx val="8"/>
              <c:layout>
                <c:manualLayout>
                  <c:x val="-0.22646538662163249"/>
                  <c:y val="-0.10901264924122703"/>
                </c:manualLayout>
              </c:layout>
              <c:dLblPos val="bestFit"/>
              <c:showCatName val="1"/>
              <c:showPercent val="1"/>
            </c:dLbl>
            <c:numFmt formatCode="0.0%" sourceLinked="0"/>
            <c:spPr>
              <a:noFill/>
              <a:ln w="25400">
                <a:noFill/>
              </a:ln>
            </c:spPr>
            <c:txPr>
              <a:bodyPr/>
              <a:lstStyle/>
              <a:p>
                <a:pPr>
                  <a:defRPr sz="1100"/>
                </a:pPr>
                <a:endParaRPr lang="en-US"/>
              </a:p>
            </c:txPr>
            <c:showCatName val="1"/>
            <c:showPercent val="1"/>
            <c:showLeaderLines val="1"/>
          </c:dLbls>
          <c:cat>
            <c:strRef>
              <c:f>Distribution!$B$76:$M$76</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Distribution!$B$77:$M$77</c:f>
              <c:numCache>
                <c:formatCode>#,##0.00</c:formatCode>
                <c:ptCount val="12"/>
                <c:pt idx="0">
                  <c:v>624.53989257812486</c:v>
                </c:pt>
                <c:pt idx="1">
                  <c:v>81.960292968749997</c:v>
                </c:pt>
                <c:pt idx="2">
                  <c:v>48.773496093749998</c:v>
                </c:pt>
                <c:pt idx="3">
                  <c:v>1942.4786035156249</c:v>
                </c:pt>
                <c:pt idx="4">
                  <c:v>6.9492285156250002</c:v>
                </c:pt>
                <c:pt idx="5">
                  <c:v>1456.1670898437501</c:v>
                </c:pt>
                <c:pt idx="6">
                  <c:v>2080.3925292968752</c:v>
                </c:pt>
                <c:pt idx="7">
                  <c:v>180.22646484374999</c:v>
                </c:pt>
                <c:pt idx="8">
                  <c:v>500.98374023437498</c:v>
                </c:pt>
                <c:pt idx="9">
                  <c:v>16.33041015625</c:v>
                </c:pt>
                <c:pt idx="10">
                  <c:v>232.35997070312499</c:v>
                </c:pt>
                <c:pt idx="11">
                  <c:v>2.5720312500000002</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printSettings>
    <c:headerFooter alignWithMargins="0"/>
    <c:pageMargins b="1" l="0.75000000000001465" r="0.7500000000000146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2000" b="1" i="0" u="none" strike="noStrike" baseline="0">
                <a:solidFill>
                  <a:srgbClr val="000000"/>
                </a:solidFill>
                <a:latin typeface="Calibri"/>
                <a:ea typeface="Calibri"/>
                <a:cs typeface="Calibri"/>
              </a:defRPr>
            </a:pPr>
            <a:r>
              <a:rPr lang="en-US"/>
              <a:t>Volume Distributed By Domain</a:t>
            </a:r>
          </a:p>
        </c:rich>
      </c:tx>
      <c:spPr>
        <a:noFill/>
        <a:ln w="25400">
          <a:noFill/>
        </a:ln>
      </c:spPr>
    </c:title>
    <c:plotArea>
      <c:layout/>
      <c:barChart>
        <c:barDir val="col"/>
        <c:grouping val="stacked"/>
        <c:ser>
          <c:idx val="0"/>
          <c:order val="0"/>
          <c:tx>
            <c:strRef>
              <c:f>Distribution!$A$178</c:f>
              <c:strCache>
                <c:ptCount val="1"/>
                <c:pt idx="0">
                  <c:v>Foreign</c:v>
                </c:pt>
              </c:strCache>
            </c:strRef>
          </c:tx>
          <c:spPr>
            <a:gradFill rotWithShape="0">
              <a:gsLst>
                <a:gs pos="0">
                  <a:srgbClr val="A2BFF8"/>
                </a:gs>
                <a:gs pos="100000">
                  <a:srgbClr val="3670B6"/>
                </a:gs>
              </a:gsLst>
              <a:lin ang="5400000"/>
            </a:gradFill>
            <a:ln w="25400">
              <a:noFill/>
            </a:ln>
            <a:effectLst>
              <a:outerShdw dist="35921" dir="2700000" algn="br">
                <a:srgbClr val="000000"/>
              </a:outerShdw>
            </a:effectLst>
          </c:spPr>
          <c:cat>
            <c:strRef>
              <c:f>Distribution!$B$177:$M$177</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Distribution!$B$178:$M$178</c:f>
              <c:numCache>
                <c:formatCode>0.00</c:formatCode>
                <c:ptCount val="12"/>
                <c:pt idx="0">
                  <c:v>225.51454101562501</c:v>
                </c:pt>
                <c:pt idx="1">
                  <c:v>23.003828124999998</c:v>
                </c:pt>
                <c:pt idx="2">
                  <c:v>36.499921874999998</c:v>
                </c:pt>
                <c:pt idx="3">
                  <c:v>588.61637695312504</c:v>
                </c:pt>
                <c:pt idx="4">
                  <c:v>3.855673828125</c:v>
                </c:pt>
                <c:pt idx="5">
                  <c:v>704.39949218749996</c:v>
                </c:pt>
                <c:pt idx="6">
                  <c:v>805.87732421875</c:v>
                </c:pt>
                <c:pt idx="7">
                  <c:v>84.758593749999989</c:v>
                </c:pt>
                <c:pt idx="8">
                  <c:v>249.900029296875</c:v>
                </c:pt>
                <c:pt idx="9">
                  <c:v>12.009765625</c:v>
                </c:pt>
                <c:pt idx="10">
                  <c:v>100.958447265625</c:v>
                </c:pt>
                <c:pt idx="11">
                  <c:v>1.303212890625</c:v>
                </c:pt>
              </c:numCache>
            </c:numRef>
          </c:val>
        </c:ser>
        <c:ser>
          <c:idx val="1"/>
          <c:order val="1"/>
          <c:tx>
            <c:strRef>
              <c:f>Distribution!$A$179</c:f>
              <c:strCache>
                <c:ptCount val="1"/>
                <c:pt idx="0">
                  <c:v>US COM</c:v>
                </c:pt>
              </c:strCache>
            </c:strRef>
          </c:tx>
          <c:spPr>
            <a:gradFill rotWithShape="0">
              <a:gsLst>
                <a:gs pos="0">
                  <a:srgbClr val="FAA1A0"/>
                </a:gs>
                <a:gs pos="100000">
                  <a:srgbClr val="B93734"/>
                </a:gs>
              </a:gsLst>
              <a:lin ang="5400000"/>
            </a:gradFill>
            <a:ln w="25400">
              <a:noFill/>
            </a:ln>
            <a:effectLst>
              <a:outerShdw dist="35921" dir="2700000" algn="br">
                <a:srgbClr val="000000"/>
              </a:outerShdw>
            </a:effectLst>
          </c:spPr>
          <c:cat>
            <c:strRef>
              <c:f>Distribution!$B$177:$M$177</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Distribution!$B$179:$M$179</c:f>
              <c:numCache>
                <c:formatCode>0.00</c:formatCode>
                <c:ptCount val="12"/>
                <c:pt idx="0">
                  <c:v>147.6094921875</c:v>
                </c:pt>
                <c:pt idx="1">
                  <c:v>15.169599609375</c:v>
                </c:pt>
                <c:pt idx="2">
                  <c:v>1.662353515625</c:v>
                </c:pt>
                <c:pt idx="3">
                  <c:v>60.758349609375003</c:v>
                </c:pt>
                <c:pt idx="4">
                  <c:v>1.00564453125</c:v>
                </c:pt>
                <c:pt idx="5">
                  <c:v>225.08827148437501</c:v>
                </c:pt>
                <c:pt idx="6">
                  <c:v>77.817529296874994</c:v>
                </c:pt>
                <c:pt idx="7">
                  <c:v>21.560761718750001</c:v>
                </c:pt>
                <c:pt idx="8">
                  <c:v>9.4627246093749999</c:v>
                </c:pt>
                <c:pt idx="9">
                  <c:v>1.0213476562499999</c:v>
                </c:pt>
                <c:pt idx="10">
                  <c:v>24.240361328125001</c:v>
                </c:pt>
                <c:pt idx="11">
                  <c:v>0.39427734375000001</c:v>
                </c:pt>
              </c:numCache>
            </c:numRef>
          </c:val>
        </c:ser>
        <c:ser>
          <c:idx val="2"/>
          <c:order val="2"/>
          <c:tx>
            <c:strRef>
              <c:f>Distribution!$A$180</c:f>
              <c:strCache>
                <c:ptCount val="1"/>
                <c:pt idx="0">
                  <c:v>US EDU         </c:v>
                </c:pt>
              </c:strCache>
            </c:strRef>
          </c:tx>
          <c:spPr>
            <a:gradFill rotWithShape="0">
              <a:gsLst>
                <a:gs pos="0">
                  <a:srgbClr val="D4F4A6"/>
                </a:gs>
                <a:gs pos="100000">
                  <a:srgbClr val="8DB241"/>
                </a:gs>
              </a:gsLst>
              <a:lin ang="5400000"/>
            </a:gradFill>
            <a:ln w="25400">
              <a:noFill/>
            </a:ln>
            <a:effectLst>
              <a:outerShdw dist="35921" dir="2700000" algn="br">
                <a:srgbClr val="000000"/>
              </a:outerShdw>
            </a:effectLst>
          </c:spPr>
          <c:cat>
            <c:strRef>
              <c:f>Distribution!$B$177:$M$177</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Distribution!$B$180:$M$180</c:f>
              <c:numCache>
                <c:formatCode>0.00</c:formatCode>
                <c:ptCount val="12"/>
                <c:pt idx="0">
                  <c:v>148.14576171875001</c:v>
                </c:pt>
                <c:pt idx="1">
                  <c:v>13.629814453125</c:v>
                </c:pt>
                <c:pt idx="2">
                  <c:v>2.67435546875</c:v>
                </c:pt>
                <c:pt idx="3">
                  <c:v>420.44633789062499</c:v>
                </c:pt>
                <c:pt idx="4">
                  <c:v>1.3140624999999999</c:v>
                </c:pt>
                <c:pt idx="5">
                  <c:v>245.829921875</c:v>
                </c:pt>
                <c:pt idx="6">
                  <c:v>470.65638671875001</c:v>
                </c:pt>
                <c:pt idx="7">
                  <c:v>23.214570312500001</c:v>
                </c:pt>
                <c:pt idx="8">
                  <c:v>127.49700195312499</c:v>
                </c:pt>
                <c:pt idx="9">
                  <c:v>2.1375097656249999</c:v>
                </c:pt>
                <c:pt idx="10">
                  <c:v>31.886455078125</c:v>
                </c:pt>
                <c:pt idx="11">
                  <c:v>0.21168945312500001</c:v>
                </c:pt>
              </c:numCache>
            </c:numRef>
          </c:val>
        </c:ser>
        <c:ser>
          <c:idx val="3"/>
          <c:order val="3"/>
          <c:tx>
            <c:strRef>
              <c:f>Distribution!$A$181</c:f>
              <c:strCache>
                <c:ptCount val="1"/>
                <c:pt idx="0">
                  <c:v>US GOV         </c:v>
                </c:pt>
              </c:strCache>
            </c:strRef>
          </c:tx>
          <c:spPr>
            <a:gradFill rotWithShape="0">
              <a:gsLst>
                <a:gs pos="0">
                  <a:srgbClr val="C5B3E2"/>
                </a:gs>
                <a:gs pos="100000">
                  <a:srgbClr val="704F97"/>
                </a:gs>
              </a:gsLst>
              <a:lin ang="5400000"/>
            </a:gradFill>
            <a:ln w="25400">
              <a:noFill/>
            </a:ln>
            <a:effectLst>
              <a:outerShdw dist="35921" dir="2700000" algn="br">
                <a:srgbClr val="000000"/>
              </a:outerShdw>
            </a:effectLst>
          </c:spPr>
          <c:cat>
            <c:strRef>
              <c:f>Distribution!$B$177:$M$177</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Distribution!$B$181:$M$181</c:f>
              <c:numCache>
                <c:formatCode>0.00</c:formatCode>
                <c:ptCount val="12"/>
                <c:pt idx="0">
                  <c:v>96.633925781249999</c:v>
                </c:pt>
                <c:pt idx="1">
                  <c:v>8.5004101562500001</c:v>
                </c:pt>
                <c:pt idx="2">
                  <c:v>5.5421777343749996</c:v>
                </c:pt>
                <c:pt idx="3">
                  <c:v>764.81830078124995</c:v>
                </c:pt>
                <c:pt idx="4">
                  <c:v>0.52889648437500003</c:v>
                </c:pt>
                <c:pt idx="5">
                  <c:v>73.49293945312499</c:v>
                </c:pt>
                <c:pt idx="6">
                  <c:v>583.61894531250005</c:v>
                </c:pt>
                <c:pt idx="7">
                  <c:v>31.558828125000002</c:v>
                </c:pt>
                <c:pt idx="8">
                  <c:v>48.055966796874998</c:v>
                </c:pt>
                <c:pt idx="9">
                  <c:v>0.148837890625</c:v>
                </c:pt>
                <c:pt idx="10">
                  <c:v>68.224140625000004</c:v>
                </c:pt>
                <c:pt idx="11">
                  <c:v>1.5986328125000001E-2</c:v>
                </c:pt>
              </c:numCache>
            </c:numRef>
          </c:val>
        </c:ser>
        <c:ser>
          <c:idx val="4"/>
          <c:order val="4"/>
          <c:tx>
            <c:strRef>
              <c:f>Distribution!$A$182</c:f>
              <c:strCache>
                <c:ptCount val="1"/>
                <c:pt idx="0">
                  <c:v>US ORG         </c:v>
                </c:pt>
              </c:strCache>
            </c:strRef>
          </c:tx>
          <c:spPr>
            <a:gradFill rotWithShape="0">
              <a:gsLst>
                <a:gs pos="0">
                  <a:srgbClr val="9DE2FF"/>
                </a:gs>
                <a:gs pos="100000">
                  <a:srgbClr val="31A1C0"/>
                </a:gs>
              </a:gsLst>
              <a:lin ang="5400000"/>
            </a:gradFill>
            <a:ln w="25400">
              <a:noFill/>
            </a:ln>
            <a:effectLst>
              <a:outerShdw dist="35921" dir="2700000" algn="br">
                <a:srgbClr val="000000"/>
              </a:outerShdw>
            </a:effectLst>
          </c:spPr>
          <c:cat>
            <c:strRef>
              <c:f>Distribution!$B$177:$M$177</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Distribution!$B$182:$M$182</c:f>
              <c:numCache>
                <c:formatCode>0.00</c:formatCode>
                <c:ptCount val="12"/>
                <c:pt idx="0">
                  <c:v>0.132109375</c:v>
                </c:pt>
                <c:pt idx="1">
                  <c:v>14.428642578125</c:v>
                </c:pt>
                <c:pt idx="2">
                  <c:v>0.13365234375000001</c:v>
                </c:pt>
                <c:pt idx="3">
                  <c:v>0.27857421874999999</c:v>
                </c:pt>
                <c:pt idx="4">
                  <c:v>7.8125000000000002E-5</c:v>
                </c:pt>
                <c:pt idx="5">
                  <c:v>2.3276953124999999</c:v>
                </c:pt>
                <c:pt idx="6">
                  <c:v>6.9755859375000007E-2</c:v>
                </c:pt>
                <c:pt idx="7">
                  <c:v>0.183779296875</c:v>
                </c:pt>
                <c:pt idx="8">
                  <c:v>4.6901367187499998</c:v>
                </c:pt>
                <c:pt idx="9">
                  <c:v>4.2861328125000001E-2</c:v>
                </c:pt>
                <c:pt idx="10">
                  <c:v>3.4902343750000002E-2</c:v>
                </c:pt>
                <c:pt idx="11">
                  <c:v>1.1914062499999999E-2</c:v>
                </c:pt>
              </c:numCache>
            </c:numRef>
          </c:val>
        </c:ser>
        <c:ser>
          <c:idx val="5"/>
          <c:order val="5"/>
          <c:tx>
            <c:strRef>
              <c:f>Distribution!$A$183</c:f>
              <c:strCache>
                <c:ptCount val="1"/>
                <c:pt idx="0">
                  <c:v>US Other</c:v>
                </c:pt>
              </c:strCache>
            </c:strRef>
          </c:tx>
          <c:spPr>
            <a:gradFill rotWithShape="0">
              <a:gsLst>
                <a:gs pos="0">
                  <a:srgbClr val="FFB885"/>
                </a:gs>
                <a:gs pos="100000">
                  <a:srgbClr val="F28225"/>
                </a:gs>
              </a:gsLst>
              <a:lin ang="5400000"/>
            </a:gradFill>
            <a:ln w="25400">
              <a:noFill/>
            </a:ln>
            <a:effectLst>
              <a:outerShdw dist="35921" dir="2700000" algn="br">
                <a:srgbClr val="000000"/>
              </a:outerShdw>
            </a:effectLst>
          </c:spPr>
          <c:cat>
            <c:strRef>
              <c:f>Distribution!$B$177:$M$177</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Distribution!$B$183:$M$183</c:f>
              <c:numCache>
                <c:formatCode>0.00</c:formatCode>
                <c:ptCount val="12"/>
                <c:pt idx="0">
                  <c:v>3.4131738281250001</c:v>
                </c:pt>
                <c:pt idx="1">
                  <c:v>6.5446875000000002</c:v>
                </c:pt>
                <c:pt idx="2">
                  <c:v>0.44950195312500002</c:v>
                </c:pt>
                <c:pt idx="3">
                  <c:v>90.965195312500001</c:v>
                </c:pt>
                <c:pt idx="4">
                  <c:v>0.20009765625000001</c:v>
                </c:pt>
                <c:pt idx="5">
                  <c:v>188.75302734375001</c:v>
                </c:pt>
                <c:pt idx="6">
                  <c:v>114.66314453125</c:v>
                </c:pt>
                <c:pt idx="7">
                  <c:v>11.889609374999999</c:v>
                </c:pt>
                <c:pt idx="8">
                  <c:v>22.057011718750001</c:v>
                </c:pt>
                <c:pt idx="9">
                  <c:v>0.659296875</c:v>
                </c:pt>
                <c:pt idx="10">
                  <c:v>3.2300878906250001</c:v>
                </c:pt>
                <c:pt idx="11">
                  <c:v>0.51531249999999995</c:v>
                </c:pt>
              </c:numCache>
            </c:numRef>
          </c:val>
        </c:ser>
        <c:ser>
          <c:idx val="6"/>
          <c:order val="6"/>
          <c:tx>
            <c:strRef>
              <c:f>Distribution!$A$184</c:f>
              <c:strCache>
                <c:ptCount val="1"/>
                <c:pt idx="0">
                  <c:v>Unknown</c:v>
                </c:pt>
              </c:strCache>
            </c:strRef>
          </c:tx>
          <c:spPr>
            <a:gradFill rotWithShape="0">
              <a:gsLst>
                <a:gs pos="0">
                  <a:srgbClr val="B6D1FF"/>
                </a:gs>
                <a:gs pos="100000">
                  <a:srgbClr val="8AA7D8"/>
                </a:gs>
              </a:gsLst>
              <a:lin ang="5400000"/>
            </a:gradFill>
            <a:ln w="25400">
              <a:noFill/>
            </a:ln>
            <a:effectLst>
              <a:outerShdw dist="35921" dir="2700000" algn="br">
                <a:srgbClr val="000000"/>
              </a:outerShdw>
            </a:effectLst>
          </c:spPr>
          <c:cat>
            <c:strRef>
              <c:f>Distribution!$B$177:$M$177</c:f>
              <c:strCache>
                <c:ptCount val="12"/>
                <c:pt idx="0">
                  <c:v>ASDC</c:v>
                </c:pt>
                <c:pt idx="1">
                  <c:v>ASF</c:v>
                </c:pt>
                <c:pt idx="2">
                  <c:v>CDDIS</c:v>
                </c:pt>
                <c:pt idx="3">
                  <c:v>GESDISC</c:v>
                </c:pt>
                <c:pt idx="4">
                  <c:v>GHRC</c:v>
                </c:pt>
                <c:pt idx="5">
                  <c:v>LP DAAC</c:v>
                </c:pt>
                <c:pt idx="6">
                  <c:v>MODAPS</c:v>
                </c:pt>
                <c:pt idx="7">
                  <c:v>NSIDC</c:v>
                </c:pt>
                <c:pt idx="8">
                  <c:v>OBPG</c:v>
                </c:pt>
                <c:pt idx="9">
                  <c:v>ORNL</c:v>
                </c:pt>
                <c:pt idx="10">
                  <c:v>PO.DAAC</c:v>
                </c:pt>
                <c:pt idx="11">
                  <c:v>SEDAC</c:v>
                </c:pt>
              </c:strCache>
            </c:strRef>
          </c:cat>
          <c:val>
            <c:numRef>
              <c:f>Distribution!$B$184:$M$184</c:f>
              <c:numCache>
                <c:formatCode>0.00</c:formatCode>
                <c:ptCount val="12"/>
                <c:pt idx="0">
                  <c:v>3.0909179687499999</c:v>
                </c:pt>
                <c:pt idx="1">
                  <c:v>0.68332031250000003</c:v>
                </c:pt>
                <c:pt idx="2">
                  <c:v>1.81154296875</c:v>
                </c:pt>
                <c:pt idx="3">
                  <c:v>16.595478515625</c:v>
                </c:pt>
                <c:pt idx="4">
                  <c:v>4.4765625000000003E-2</c:v>
                </c:pt>
                <c:pt idx="5">
                  <c:v>16.275742187500001</c:v>
                </c:pt>
                <c:pt idx="6">
                  <c:v>27.68943359375</c:v>
                </c:pt>
                <c:pt idx="7">
                  <c:v>7.0603222656250004</c:v>
                </c:pt>
                <c:pt idx="8">
                  <c:v>39.320869140625</c:v>
                </c:pt>
                <c:pt idx="9">
                  <c:v>0.31078125000000001</c:v>
                </c:pt>
                <c:pt idx="10">
                  <c:v>3.7855761718749998</c:v>
                </c:pt>
                <c:pt idx="11">
                  <c:v>0.119638671875</c:v>
                </c:pt>
              </c:numCache>
            </c:numRef>
          </c:val>
        </c:ser>
        <c:gapWidth val="55"/>
        <c:overlap val="100"/>
        <c:axId val="109320832"/>
        <c:axId val="109326720"/>
      </c:barChart>
      <c:catAx>
        <c:axId val="109320832"/>
        <c:scaling>
          <c:orientation val="minMax"/>
        </c:scaling>
        <c:axPos val="b"/>
        <c:numFmt formatCode="0" sourceLinked="1"/>
        <c:majorTickMark val="none"/>
        <c:tickLblPos val="nextTo"/>
        <c:spPr>
          <a:ln w="3175">
            <a:solidFill>
              <a:srgbClr val="808080"/>
            </a:solidFill>
            <a:prstDash val="solid"/>
          </a:ln>
        </c:spPr>
        <c:txPr>
          <a:bodyPr rot="-5400000" vert="horz"/>
          <a:lstStyle/>
          <a:p>
            <a:pPr>
              <a:defRPr sz="1100" baseline="0"/>
            </a:pPr>
            <a:endParaRPr lang="en-US"/>
          </a:p>
        </c:txPr>
        <c:crossAx val="109326720"/>
        <c:crosses val="autoZero"/>
        <c:auto val="1"/>
        <c:lblAlgn val="ctr"/>
        <c:lblOffset val="100"/>
      </c:catAx>
      <c:valAx>
        <c:axId val="109326720"/>
        <c:scaling>
          <c:orientation val="minMax"/>
        </c:scaling>
        <c:axPos val="l"/>
        <c:majorGridlines>
          <c:spPr>
            <a:ln w="3175">
              <a:solidFill>
                <a:srgbClr val="808080"/>
              </a:solidFill>
              <a:prstDash val="solid"/>
            </a:ln>
          </c:spPr>
        </c:majorGridlines>
        <c:title>
          <c:tx>
            <c:rich>
              <a:bodyPr rot="-5400000" vert="horz"/>
              <a:lstStyle/>
              <a:p>
                <a:pPr>
                  <a:defRPr sz="1200"/>
                </a:pPr>
                <a:r>
                  <a:rPr lang="en-US" sz="1200"/>
                  <a:t>Volume (TBs)</a:t>
                </a:r>
              </a:p>
            </c:rich>
          </c:tx>
        </c:title>
        <c:numFmt formatCode="0" sourceLinked="0"/>
        <c:majorTickMark val="none"/>
        <c:tickLblPos val="nextTo"/>
        <c:spPr>
          <a:ln w="3175">
            <a:solidFill>
              <a:srgbClr val="808080"/>
            </a:solidFill>
            <a:prstDash val="solid"/>
          </a:ln>
        </c:spPr>
        <c:txPr>
          <a:bodyPr/>
          <a:lstStyle/>
          <a:p>
            <a:pPr>
              <a:defRPr sz="1200"/>
            </a:pPr>
            <a:endParaRPr lang="en-US"/>
          </a:p>
        </c:txPr>
        <c:crossAx val="109320832"/>
        <c:crosses val="autoZero"/>
        <c:crossBetween val="between"/>
      </c:valAx>
      <c:spPr>
        <a:solidFill>
          <a:srgbClr val="FFFFFF"/>
        </a:solidFill>
        <a:ln w="25400">
          <a:solidFill>
            <a:srgbClr val="808080"/>
          </a:solidFill>
        </a:ln>
      </c:spPr>
    </c:plotArea>
    <c:legend>
      <c:legendPos val="r"/>
      <c:layout>
        <c:manualLayout>
          <c:xMode val="edge"/>
          <c:yMode val="edge"/>
          <c:x val="0.82517001974362103"/>
          <c:y val="0.16592560964230221"/>
          <c:w val="0.13724560184008591"/>
          <c:h val="0.52658286284805556"/>
        </c:manualLayout>
      </c:layout>
      <c:spPr>
        <a:noFill/>
        <a:ln w="25400">
          <a:noFill/>
        </a:ln>
      </c:spPr>
      <c:txPr>
        <a:bodyPr/>
        <a:lstStyle/>
        <a:p>
          <a:pPr>
            <a:defRPr sz="1200"/>
          </a:pPr>
          <a:endParaRPr lang="en-US"/>
        </a:p>
      </c:txPr>
    </c:legend>
    <c:plotVisOnly val="1"/>
    <c:dispBlanksAs val="gap"/>
  </c:chart>
  <c:spPr>
    <a:solidFill>
      <a:srgbClr val="FFFFFF"/>
    </a:solidFill>
    <a:ln w="3175">
      <a:solidFill>
        <a:schemeClr val="tx1"/>
      </a:solidFill>
      <a:prstDash val="solid"/>
    </a:ln>
  </c:spPr>
  <c:printSettings>
    <c:headerFooter alignWithMargins="0"/>
    <c:pageMargins b="1" l="0.75000000000001465" r="0.7500000000000146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style val="18"/>
  <c:chart>
    <c:title>
      <c:tx>
        <c:rich>
          <a:bodyPr/>
          <a:lstStyle/>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Products Distributed</a:t>
            </a:r>
          </a:p>
          <a:p>
            <a:pPr>
              <a:defRPr sz="1000" b="0" i="0" u="none" strike="noStrike" baseline="0">
                <a:solidFill>
                  <a:srgbClr val="000000"/>
                </a:solidFill>
                <a:latin typeface="Calibri"/>
                <a:ea typeface="Calibri"/>
                <a:cs typeface="Calibri"/>
              </a:defRPr>
            </a:pPr>
            <a:r>
              <a:rPr lang="en-US" sz="2000" b="1" i="0" u="none" strike="noStrike" baseline="0">
                <a:solidFill>
                  <a:srgbClr val="000000"/>
                </a:solidFill>
                <a:latin typeface="Calibri"/>
              </a:rPr>
              <a:t>(749.4 Millions)</a:t>
            </a:r>
          </a:p>
        </c:rich>
      </c:tx>
      <c:spPr>
        <a:noFill/>
        <a:ln w="25400">
          <a:noFill/>
        </a:ln>
      </c:spPr>
    </c:title>
    <c:plotArea>
      <c:layout>
        <c:manualLayout>
          <c:layoutTarget val="inner"/>
          <c:xMode val="edge"/>
          <c:yMode val="edge"/>
          <c:x val="0.43424370231527981"/>
          <c:y val="0.64739975755253321"/>
          <c:w val="0.19603001418804061"/>
          <c:h val="0.22832402163681687"/>
        </c:manualLayout>
      </c:layout>
      <c:pieChart>
        <c:varyColors val="1"/>
        <c:ser>
          <c:idx val="0"/>
          <c:order val="0"/>
          <c:tx>
            <c:strRef>
              <c:f>Distribution!$A$20</c:f>
              <c:strCache>
                <c:ptCount val="1"/>
                <c:pt idx="0">
                  <c:v>Products (Millions)</c:v>
                </c:pt>
              </c:strCache>
            </c:strRef>
          </c:tx>
          <c:spPr>
            <a:gradFill rotWithShape="0">
              <a:gsLst>
                <a:gs pos="0">
                  <a:srgbClr val="9BC1FF"/>
                </a:gs>
                <a:gs pos="100000">
                  <a:srgbClr val="3F80CD"/>
                </a:gs>
              </a:gsLst>
              <a:lin ang="5400000"/>
            </a:gradFill>
            <a:ln w="25400">
              <a:noFill/>
            </a:ln>
            <a:effectLst>
              <a:outerShdw dist="35921" dir="2700000" algn="br">
                <a:srgbClr val="000000"/>
              </a:outerShdw>
            </a:effectLst>
          </c:spPr>
          <c:dPt>
            <c:idx val="0"/>
            <c:spPr>
              <a:gradFill rotWithShape="0">
                <a:gsLst>
                  <a:gs pos="0">
                    <a:srgbClr val="A2BFF8"/>
                  </a:gs>
                  <a:gs pos="100000">
                    <a:srgbClr val="3670B6"/>
                  </a:gs>
                </a:gsLst>
                <a:lin ang="5400000"/>
              </a:gradFill>
              <a:ln w="25400">
                <a:noFill/>
              </a:ln>
              <a:effectLst>
                <a:outerShdw dist="35921" dir="2700000" algn="br">
                  <a:srgbClr val="000000"/>
                </a:outerShdw>
              </a:effectLst>
            </c:spPr>
          </c:dPt>
          <c:dPt>
            <c:idx val="1"/>
            <c:spPr>
              <a:gradFill rotWithShape="0">
                <a:gsLst>
                  <a:gs pos="0">
                    <a:srgbClr val="FAA1A0"/>
                  </a:gs>
                  <a:gs pos="100000">
                    <a:srgbClr val="B93734"/>
                  </a:gs>
                </a:gsLst>
                <a:lin ang="5400000"/>
              </a:gradFill>
              <a:ln w="25400">
                <a:noFill/>
              </a:ln>
              <a:effectLst>
                <a:outerShdw dist="35921" dir="2700000" algn="br">
                  <a:srgbClr val="000000"/>
                </a:outerShdw>
              </a:effectLst>
            </c:spPr>
          </c:dPt>
          <c:dPt>
            <c:idx val="2"/>
            <c:spPr>
              <a:gradFill rotWithShape="0">
                <a:gsLst>
                  <a:gs pos="0">
                    <a:srgbClr val="D4F4A6"/>
                  </a:gs>
                  <a:gs pos="100000">
                    <a:srgbClr val="8DB241"/>
                  </a:gs>
                </a:gsLst>
                <a:lin ang="5400000"/>
              </a:gradFill>
              <a:ln w="25400">
                <a:noFill/>
              </a:ln>
              <a:effectLst>
                <a:outerShdw dist="35921" dir="2700000" algn="br">
                  <a:srgbClr val="000000"/>
                </a:outerShdw>
              </a:effectLst>
            </c:spPr>
          </c:dPt>
          <c:dPt>
            <c:idx val="3"/>
            <c:spPr>
              <a:gradFill rotWithShape="0">
                <a:gsLst>
                  <a:gs pos="0">
                    <a:srgbClr val="C5B3E2"/>
                  </a:gs>
                  <a:gs pos="100000">
                    <a:srgbClr val="704F97"/>
                  </a:gs>
                </a:gsLst>
                <a:lin ang="5400000"/>
              </a:gradFill>
              <a:ln w="25400">
                <a:noFill/>
              </a:ln>
              <a:effectLst>
                <a:outerShdw dist="35921" dir="2700000" algn="br">
                  <a:srgbClr val="000000"/>
                </a:outerShdw>
              </a:effectLst>
            </c:spPr>
          </c:dPt>
          <c:dPt>
            <c:idx val="4"/>
            <c:spPr>
              <a:gradFill rotWithShape="0">
                <a:gsLst>
                  <a:gs pos="0">
                    <a:srgbClr val="9DE2FF"/>
                  </a:gs>
                  <a:gs pos="100000">
                    <a:srgbClr val="31A1C0"/>
                  </a:gs>
                </a:gsLst>
                <a:lin ang="5400000"/>
              </a:gradFill>
              <a:ln w="25400">
                <a:noFill/>
              </a:ln>
              <a:effectLst>
                <a:outerShdw dist="35921" dir="2700000" algn="br">
                  <a:srgbClr val="000000"/>
                </a:outerShdw>
              </a:effectLst>
            </c:spPr>
          </c:dPt>
          <c:dPt>
            <c:idx val="5"/>
            <c:spPr>
              <a:gradFill rotWithShape="0">
                <a:gsLst>
                  <a:gs pos="0">
                    <a:srgbClr val="FFB885"/>
                  </a:gs>
                  <a:gs pos="100000">
                    <a:srgbClr val="F28225"/>
                  </a:gs>
                </a:gsLst>
                <a:lin ang="5400000"/>
              </a:gradFill>
              <a:ln w="25400">
                <a:noFill/>
              </a:ln>
              <a:effectLst>
                <a:outerShdw dist="35921" dir="2700000" algn="br">
                  <a:srgbClr val="000000"/>
                </a:outerShdw>
              </a:effectLst>
            </c:spPr>
          </c:dPt>
          <c:dPt>
            <c:idx val="6"/>
            <c:spPr>
              <a:gradFill rotWithShape="0">
                <a:gsLst>
                  <a:gs pos="0">
                    <a:srgbClr val="B6D1FF"/>
                  </a:gs>
                  <a:gs pos="100000">
                    <a:srgbClr val="8AA7D8"/>
                  </a:gs>
                </a:gsLst>
                <a:lin ang="5400000"/>
              </a:gradFill>
              <a:ln w="25400">
                <a:noFill/>
              </a:ln>
              <a:effectLst>
                <a:outerShdw dist="35921" dir="2700000" algn="br">
                  <a:srgbClr val="000000"/>
                </a:outerShdw>
              </a:effectLst>
            </c:spPr>
          </c:dPt>
          <c:dPt>
            <c:idx val="7"/>
            <c:spPr>
              <a:gradFill rotWithShape="0">
                <a:gsLst>
                  <a:gs pos="0">
                    <a:srgbClr val="FFB6B4"/>
                  </a:gs>
                  <a:gs pos="100000">
                    <a:srgbClr val="DA8A89"/>
                  </a:gs>
                </a:gsLst>
                <a:lin ang="5400000"/>
              </a:gradFill>
              <a:ln w="25400">
                <a:noFill/>
              </a:ln>
              <a:effectLst>
                <a:outerShdw dist="35921" dir="2700000" algn="br">
                  <a:srgbClr val="000000"/>
                </a:outerShdw>
              </a:effectLst>
            </c:spPr>
          </c:dPt>
          <c:dPt>
            <c:idx val="8"/>
            <c:spPr>
              <a:gradFill rotWithShape="0">
                <a:gsLst>
                  <a:gs pos="0">
                    <a:srgbClr val="E4FFBA"/>
                  </a:gs>
                  <a:gs pos="100000">
                    <a:srgbClr val="BBD68E"/>
                  </a:gs>
                </a:gsLst>
                <a:lin ang="5400000"/>
              </a:gradFill>
              <a:ln w="25400">
                <a:noFill/>
              </a:ln>
              <a:effectLst>
                <a:outerShdw dist="35921" dir="2700000" algn="br">
                  <a:srgbClr val="000000"/>
                </a:outerShdw>
              </a:effectLst>
            </c:spPr>
          </c:dPt>
          <c:dPt>
            <c:idx val="9"/>
            <c:spPr>
              <a:gradFill rotWithShape="0">
                <a:gsLst>
                  <a:gs pos="0">
                    <a:srgbClr val="D6C5F1"/>
                  </a:gs>
                  <a:gs pos="100000">
                    <a:srgbClr val="A896C2"/>
                  </a:gs>
                </a:gsLst>
                <a:lin ang="5400000"/>
              </a:gradFill>
              <a:ln w="25400">
                <a:noFill/>
              </a:ln>
              <a:effectLst>
                <a:outerShdw dist="35921" dir="2700000" algn="br">
                  <a:srgbClr val="000000"/>
                </a:outerShdw>
              </a:effectLst>
            </c:spPr>
          </c:dPt>
          <c:dPt>
            <c:idx val="10"/>
            <c:spPr>
              <a:gradFill rotWithShape="0">
                <a:gsLst>
                  <a:gs pos="0">
                    <a:srgbClr val="B2F1FF"/>
                  </a:gs>
                  <a:gs pos="100000">
                    <a:srgbClr val="87C8DF"/>
                  </a:gs>
                </a:gsLst>
                <a:lin ang="5400000"/>
              </a:gradFill>
              <a:ln w="25400">
                <a:noFill/>
              </a:ln>
              <a:effectLst>
                <a:outerShdw dist="35921" dir="2700000" algn="br">
                  <a:srgbClr val="000000"/>
                </a:outerShdw>
              </a:effectLst>
            </c:spPr>
          </c:dPt>
          <c:dLbls>
            <c:dLbl>
              <c:idx val="1"/>
              <c:layout>
                <c:manualLayout>
                  <c:x val="8.1091030468970551E-2"/>
                  <c:y val="2.6895297820372028E-3"/>
                </c:manualLayout>
              </c:layout>
              <c:showCatName val="1"/>
              <c:showPercent val="1"/>
            </c:dLbl>
            <c:numFmt formatCode="0.0%" sourceLinked="0"/>
            <c:spPr>
              <a:noFill/>
              <a:ln w="25400">
                <a:noFill/>
              </a:ln>
            </c:spPr>
            <c:txPr>
              <a:bodyPr/>
              <a:lstStyle/>
              <a:p>
                <a:pPr>
                  <a:defRPr sz="1100"/>
                </a:pPr>
                <a:endParaRPr lang="en-US"/>
              </a:p>
            </c:txPr>
            <c:showCatName val="1"/>
            <c:showPercent val="1"/>
            <c:showLeaderLines val="1"/>
          </c:dLbls>
          <c:cat>
            <c:strRef>
              <c:f>Distribution!$B$19:$M$19</c:f>
              <c:strCache>
                <c:ptCount val="12"/>
                <c:pt idx="0">
                  <c:v>ASDC</c:v>
                </c:pt>
                <c:pt idx="1">
                  <c:v>ASF</c:v>
                </c:pt>
                <c:pt idx="2">
                  <c:v>CDDIS</c:v>
                </c:pt>
                <c:pt idx="3">
                  <c:v>GESDISC</c:v>
                </c:pt>
                <c:pt idx="4">
                  <c:v>GHRC</c:v>
                </c:pt>
                <c:pt idx="5">
                  <c:v>LPDAAC</c:v>
                </c:pt>
                <c:pt idx="6">
                  <c:v>MODAPS</c:v>
                </c:pt>
                <c:pt idx="7">
                  <c:v>NSIDC</c:v>
                </c:pt>
                <c:pt idx="8">
                  <c:v>OBPG</c:v>
                </c:pt>
                <c:pt idx="9">
                  <c:v>ORNL</c:v>
                </c:pt>
                <c:pt idx="10">
                  <c:v>PO.DAAC</c:v>
                </c:pt>
                <c:pt idx="11">
                  <c:v>SEDAC</c:v>
                </c:pt>
              </c:strCache>
            </c:strRef>
          </c:cat>
          <c:val>
            <c:numRef>
              <c:f>Distribution!$B$20:$M$20</c:f>
              <c:numCache>
                <c:formatCode>#,##0.00</c:formatCode>
                <c:ptCount val="12"/>
                <c:pt idx="0">
                  <c:v>10.212370999999999</c:v>
                </c:pt>
                <c:pt idx="1">
                  <c:v>0.67360799999999998</c:v>
                </c:pt>
                <c:pt idx="2">
                  <c:v>120.930572</c:v>
                </c:pt>
                <c:pt idx="3">
                  <c:v>209.906859</c:v>
                </c:pt>
                <c:pt idx="4">
                  <c:v>4.4349480000000003</c:v>
                </c:pt>
                <c:pt idx="5">
                  <c:v>111.743424</c:v>
                </c:pt>
                <c:pt idx="6">
                  <c:v>135.28649799999999</c:v>
                </c:pt>
                <c:pt idx="7">
                  <c:v>38.223084999999998</c:v>
                </c:pt>
                <c:pt idx="8">
                  <c:v>18.293759999999999</c:v>
                </c:pt>
                <c:pt idx="9">
                  <c:v>5.756697</c:v>
                </c:pt>
                <c:pt idx="10">
                  <c:v>89.251096000000004</c:v>
                </c:pt>
                <c:pt idx="11">
                  <c:v>4.6872220000000002</c:v>
                </c:pt>
              </c:numCache>
            </c:numRef>
          </c:val>
        </c:ser>
        <c:dLbls>
          <c:showCatName val="1"/>
          <c:showPercent val="1"/>
        </c:dLbls>
        <c:firstSliceAng val="0"/>
      </c:pieChart>
      <c:spPr>
        <a:noFill/>
        <a:ln w="25400">
          <a:noFill/>
        </a:ln>
      </c:spPr>
    </c:plotArea>
    <c:plotVisOnly val="1"/>
    <c:dispBlanksAs val="zero"/>
  </c:chart>
  <c:spPr>
    <a:solidFill>
      <a:srgbClr val="FFFFFF"/>
    </a:solidFill>
    <a:ln w="3175">
      <a:solidFill>
        <a:schemeClr val="tx1"/>
      </a:solidFill>
      <a:prstDash val="solid"/>
    </a:ln>
  </c:spPr>
  <c:txPr>
    <a:bodyPr/>
    <a:lstStyle/>
    <a:p>
      <a:pPr>
        <a:defRPr sz="10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image" Target="../media/image3.gif"/><Relationship Id="rId6"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chart" Target="../charts/chart27.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2.xml"/><Relationship Id="rId1" Type="http://schemas.openxmlformats.org/officeDocument/2006/relationships/chart" Target="../charts/chart31.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36.xml"/><Relationship Id="rId1" Type="http://schemas.openxmlformats.org/officeDocument/2006/relationships/chart" Target="../charts/chart3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chart" Target="../charts/chart15.xml"/><Relationship Id="rId4" Type="http://schemas.openxmlformats.org/officeDocument/2006/relationships/chart" Target="../charts/chart1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9.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5</xdr:col>
      <xdr:colOff>685800</xdr:colOff>
      <xdr:row>1</xdr:row>
      <xdr:rowOff>152400</xdr:rowOff>
    </xdr:from>
    <xdr:to>
      <xdr:col>9</xdr:col>
      <xdr:colOff>257175</xdr:colOff>
      <xdr:row>18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714376</xdr:colOff>
      <xdr:row>19</xdr:row>
      <xdr:rowOff>161925</xdr:rowOff>
    </xdr:from>
    <xdr:to>
      <xdr:col>9</xdr:col>
      <xdr:colOff>285750</xdr:colOff>
      <xdr:row>37</xdr:row>
      <xdr:rowOff>11906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0</xdr:col>
      <xdr:colOff>76200</xdr:colOff>
      <xdr:row>20</xdr:row>
      <xdr:rowOff>9525</xdr:rowOff>
    </xdr:to>
    <xdr:pic>
      <xdr:nvPicPr>
        <xdr:cNvPr id="7995719" name="Picture 4" descr="spacer"/>
        <xdr:cNvPicPr>
          <a:picLocks noChangeAspect="1" noChangeArrowheads="1"/>
        </xdr:cNvPicPr>
      </xdr:nvPicPr>
      <xdr:blipFill>
        <a:blip xmlns:r="http://schemas.openxmlformats.org/officeDocument/2006/relationships" r:embed="rId1"/>
        <a:srcRect/>
        <a:stretch>
          <a:fillRect/>
        </a:stretch>
      </xdr:blipFill>
      <xdr:spPr bwMode="auto">
        <a:xfrm>
          <a:off x="6972300" y="4095750"/>
          <a:ext cx="76200" cy="9525"/>
        </a:xfrm>
        <a:prstGeom prst="rect">
          <a:avLst/>
        </a:prstGeom>
        <a:noFill/>
        <a:ln w="9525">
          <a:noFill/>
          <a:miter lim="800000"/>
          <a:headEnd/>
          <a:tailEnd/>
        </a:ln>
      </xdr:spPr>
    </xdr:pic>
    <xdr:clientData/>
  </xdr:twoCellAnchor>
  <xdr:twoCellAnchor editAs="oneCell">
    <xdr:from>
      <xdr:col>0</xdr:col>
      <xdr:colOff>0</xdr:colOff>
      <xdr:row>39</xdr:row>
      <xdr:rowOff>0</xdr:rowOff>
    </xdr:from>
    <xdr:to>
      <xdr:col>0</xdr:col>
      <xdr:colOff>180975</xdr:colOff>
      <xdr:row>39</xdr:row>
      <xdr:rowOff>9525</xdr:rowOff>
    </xdr:to>
    <xdr:pic>
      <xdr:nvPicPr>
        <xdr:cNvPr id="7995720" name="Picture 7" descr="spacer"/>
        <xdr:cNvPicPr>
          <a:picLocks noChangeAspect="1" noChangeArrowheads="1"/>
        </xdr:cNvPicPr>
      </xdr:nvPicPr>
      <xdr:blipFill>
        <a:blip xmlns:r="http://schemas.openxmlformats.org/officeDocument/2006/relationships" r:embed="rId1"/>
        <a:srcRect/>
        <a:stretch>
          <a:fillRect/>
        </a:stretch>
      </xdr:blipFill>
      <xdr:spPr bwMode="auto">
        <a:xfrm>
          <a:off x="8134350" y="7362825"/>
          <a:ext cx="180975" cy="9525"/>
        </a:xfrm>
        <a:prstGeom prst="rect">
          <a:avLst/>
        </a:prstGeom>
        <a:noFill/>
        <a:ln w="9525">
          <a:noFill/>
          <a:miter lim="800000"/>
          <a:headEnd/>
          <a:tailEnd/>
        </a:ln>
      </xdr:spPr>
    </xdr:pic>
    <xdr:clientData/>
  </xdr:twoCellAnchor>
  <xdr:twoCellAnchor editAs="oneCell">
    <xdr:from>
      <xdr:col>0</xdr:col>
      <xdr:colOff>0</xdr:colOff>
      <xdr:row>39</xdr:row>
      <xdr:rowOff>0</xdr:rowOff>
    </xdr:from>
    <xdr:to>
      <xdr:col>0</xdr:col>
      <xdr:colOff>104775</xdr:colOff>
      <xdr:row>39</xdr:row>
      <xdr:rowOff>9525</xdr:rowOff>
    </xdr:to>
    <xdr:pic>
      <xdr:nvPicPr>
        <xdr:cNvPr id="7995721" name="Picture 67" descr="spacer"/>
        <xdr:cNvPicPr>
          <a:picLocks noChangeAspect="1" noChangeArrowheads="1"/>
        </xdr:cNvPicPr>
      </xdr:nvPicPr>
      <xdr:blipFill>
        <a:blip xmlns:r="http://schemas.openxmlformats.org/officeDocument/2006/relationships" r:embed="rId1"/>
        <a:srcRect/>
        <a:stretch>
          <a:fillRect/>
        </a:stretch>
      </xdr:blipFill>
      <xdr:spPr bwMode="auto">
        <a:xfrm>
          <a:off x="6972300" y="7362825"/>
          <a:ext cx="104775" cy="9525"/>
        </a:xfrm>
        <a:prstGeom prst="rect">
          <a:avLst/>
        </a:prstGeom>
        <a:noFill/>
        <a:ln w="9525">
          <a:noFill/>
          <a:miter lim="800000"/>
          <a:headEnd/>
          <a:tailEnd/>
        </a:ln>
      </xdr:spPr>
    </xdr:pic>
    <xdr:clientData/>
  </xdr:twoCellAnchor>
  <xdr:twoCellAnchor editAs="oneCell">
    <xdr:from>
      <xdr:col>12</xdr:col>
      <xdr:colOff>0</xdr:colOff>
      <xdr:row>22</xdr:row>
      <xdr:rowOff>0</xdr:rowOff>
    </xdr:from>
    <xdr:to>
      <xdr:col>12</xdr:col>
      <xdr:colOff>76200</xdr:colOff>
      <xdr:row>22</xdr:row>
      <xdr:rowOff>9525</xdr:rowOff>
    </xdr:to>
    <xdr:pic>
      <xdr:nvPicPr>
        <xdr:cNvPr id="7" name="Picture 4" descr="spacer"/>
        <xdr:cNvPicPr>
          <a:picLocks noChangeAspect="1" noChangeArrowheads="1"/>
        </xdr:cNvPicPr>
      </xdr:nvPicPr>
      <xdr:blipFill>
        <a:blip xmlns:r="http://schemas.openxmlformats.org/officeDocument/2006/relationships" r:embed="rId1"/>
        <a:srcRect/>
        <a:stretch>
          <a:fillRect/>
        </a:stretch>
      </xdr:blipFill>
      <xdr:spPr bwMode="auto">
        <a:xfrm>
          <a:off x="7315200" y="4181475"/>
          <a:ext cx="76200" cy="9525"/>
        </a:xfrm>
        <a:prstGeom prst="rect">
          <a:avLst/>
        </a:prstGeom>
        <a:noFill/>
        <a:ln w="9525">
          <a:noFill/>
          <a:miter lim="800000"/>
          <a:headEnd/>
          <a:tailEnd/>
        </a:ln>
      </xdr:spPr>
    </xdr:pic>
    <xdr:clientData/>
  </xdr:twoCellAnchor>
  <xdr:twoCellAnchor editAs="oneCell">
    <xdr:from>
      <xdr:col>12</xdr:col>
      <xdr:colOff>0</xdr:colOff>
      <xdr:row>41</xdr:row>
      <xdr:rowOff>0</xdr:rowOff>
    </xdr:from>
    <xdr:to>
      <xdr:col>12</xdr:col>
      <xdr:colOff>104775</xdr:colOff>
      <xdr:row>41</xdr:row>
      <xdr:rowOff>9525</xdr:rowOff>
    </xdr:to>
    <xdr:pic>
      <xdr:nvPicPr>
        <xdr:cNvPr id="8" name="Picture 67" descr="spacer"/>
        <xdr:cNvPicPr>
          <a:picLocks noChangeAspect="1" noChangeArrowheads="1"/>
        </xdr:cNvPicPr>
      </xdr:nvPicPr>
      <xdr:blipFill>
        <a:blip xmlns:r="http://schemas.openxmlformats.org/officeDocument/2006/relationships" r:embed="rId1"/>
        <a:srcRect/>
        <a:stretch>
          <a:fillRect/>
        </a:stretch>
      </xdr:blipFill>
      <xdr:spPr bwMode="auto">
        <a:xfrm>
          <a:off x="7315200" y="7419975"/>
          <a:ext cx="104775" cy="9525"/>
        </a:xfrm>
        <a:prstGeom prst="rect">
          <a:avLst/>
        </a:prstGeom>
        <a:noFill/>
        <a:ln w="9525">
          <a:noFill/>
          <a:miter lim="800000"/>
          <a:headEnd/>
          <a:tailEnd/>
        </a:ln>
      </xdr:spPr>
    </xdr:pic>
    <xdr:clientData/>
  </xdr:twoCellAnchor>
  <xdr:twoCellAnchor>
    <xdr:from>
      <xdr:col>1</xdr:col>
      <xdr:colOff>542925</xdr:colOff>
      <xdr:row>17</xdr:row>
      <xdr:rowOff>57150</xdr:rowOff>
    </xdr:from>
    <xdr:to>
      <xdr:col>10</xdr:col>
      <xdr:colOff>104775</xdr:colOff>
      <xdr:row>35</xdr:row>
      <xdr:rowOff>28575</xdr:rowOff>
    </xdr:to>
    <xdr:graphicFrame macro="">
      <xdr:nvGraphicFramePr>
        <xdr:cNvPr id="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9</xdr:col>
      <xdr:colOff>19049</xdr:colOff>
      <xdr:row>1</xdr:row>
      <xdr:rowOff>9525</xdr:rowOff>
    </xdr:from>
    <xdr:to>
      <xdr:col>18</xdr:col>
      <xdr:colOff>142875</xdr:colOff>
      <xdr:row>28</xdr:row>
      <xdr:rowOff>28576</xdr:rowOff>
    </xdr:to>
    <xdr:graphicFrame macro="">
      <xdr:nvGraphicFramePr>
        <xdr:cNvPr id="45" name="Chart 4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571500</xdr:colOff>
      <xdr:row>3</xdr:row>
      <xdr:rowOff>127001</xdr:rowOff>
    </xdr:from>
    <xdr:to>
      <xdr:col>22</xdr:col>
      <xdr:colOff>34540</xdr:colOff>
      <xdr:row>25</xdr:row>
      <xdr:rowOff>88901</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138333" y="1322918"/>
          <a:ext cx="7760374" cy="425873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29</xdr:row>
      <xdr:rowOff>0</xdr:rowOff>
    </xdr:from>
    <xdr:to>
      <xdr:col>3</xdr:col>
      <xdr:colOff>123825</xdr:colOff>
      <xdr:row>29</xdr:row>
      <xdr:rowOff>123825</xdr:rowOff>
    </xdr:to>
    <xdr:pic>
      <xdr:nvPicPr>
        <xdr:cNvPr id="2" name="Picture 1" descr="https://ops-ni.ems.eosdis.nasa.gov/NetInsight/images/selection_icon.gif"/>
        <xdr:cNvPicPr>
          <a:picLocks noChangeAspect="1" noChangeArrowheads="1"/>
        </xdr:cNvPicPr>
      </xdr:nvPicPr>
      <xdr:blipFill>
        <a:blip xmlns:r="http://schemas.openxmlformats.org/officeDocument/2006/relationships" r:embed="rId1" cstate="print"/>
        <a:srcRect/>
        <a:stretch>
          <a:fillRect/>
        </a:stretch>
      </xdr:blipFill>
      <xdr:spPr bwMode="auto">
        <a:xfrm>
          <a:off x="2933700" y="6153150"/>
          <a:ext cx="123825" cy="123825"/>
        </a:xfrm>
        <a:prstGeom prst="rect">
          <a:avLst/>
        </a:prstGeom>
        <a:noFill/>
      </xdr:spPr>
    </xdr:pic>
    <xdr:clientData/>
  </xdr:twoCellAnchor>
  <xdr:twoCellAnchor>
    <xdr:from>
      <xdr:col>13</xdr:col>
      <xdr:colOff>238124</xdr:colOff>
      <xdr:row>17</xdr:row>
      <xdr:rowOff>152400</xdr:rowOff>
    </xdr:from>
    <xdr:to>
      <xdr:col>21</xdr:col>
      <xdr:colOff>304799</xdr:colOff>
      <xdr:row>31</xdr:row>
      <xdr:rowOff>38100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590549</xdr:colOff>
      <xdr:row>31</xdr:row>
      <xdr:rowOff>523875</xdr:rowOff>
    </xdr:from>
    <xdr:to>
      <xdr:col>19</xdr:col>
      <xdr:colOff>66674</xdr:colOff>
      <xdr:row>55</xdr:row>
      <xdr:rowOff>152400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66675</xdr:colOff>
      <xdr:row>7</xdr:row>
      <xdr:rowOff>114300</xdr:rowOff>
    </xdr:from>
    <xdr:to>
      <xdr:col>12</xdr:col>
      <xdr:colOff>266700</xdr:colOff>
      <xdr:row>21</xdr:row>
      <xdr:rowOff>85725</xdr:rowOff>
    </xdr:to>
    <xdr:graphicFrame macro="">
      <xdr:nvGraphicFramePr>
        <xdr:cNvPr id="143" name="Chart 1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9525</xdr:colOff>
      <xdr:row>60</xdr:row>
      <xdr:rowOff>0</xdr:rowOff>
    </xdr:from>
    <xdr:to>
      <xdr:col>11</xdr:col>
      <xdr:colOff>180975</xdr:colOff>
      <xdr:row>83</xdr:row>
      <xdr:rowOff>133350</xdr:rowOff>
    </xdr:to>
    <xdr:pic>
      <xdr:nvPicPr>
        <xdr:cNvPr id="145"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7677150" y="13115925"/>
          <a:ext cx="781050" cy="4591050"/>
        </a:xfrm>
        <a:prstGeom prst="rect">
          <a:avLst/>
        </a:prstGeom>
        <a:noFill/>
        <a:ln w="1">
          <a:noFill/>
          <a:miter lim="800000"/>
          <a:headEnd/>
          <a:tailEnd type="none" w="med" len="med"/>
        </a:ln>
        <a:effectLst/>
      </xdr:spPr>
    </xdr:pic>
    <xdr:clientData/>
  </xdr:twoCellAnchor>
  <xdr:twoCellAnchor editAs="oneCell">
    <xdr:from>
      <xdr:col>11</xdr:col>
      <xdr:colOff>152400</xdr:colOff>
      <xdr:row>60</xdr:row>
      <xdr:rowOff>0</xdr:rowOff>
    </xdr:from>
    <xdr:to>
      <xdr:col>25</xdr:col>
      <xdr:colOff>228600</xdr:colOff>
      <xdr:row>83</xdr:row>
      <xdr:rowOff>133350</xdr:rowOff>
    </xdr:to>
    <xdr:pic>
      <xdr:nvPicPr>
        <xdr:cNvPr id="146" name="Picture 22"/>
        <xdr:cNvPicPr>
          <a:picLocks noChangeAspect="1" noChangeArrowheads="1"/>
        </xdr:cNvPicPr>
      </xdr:nvPicPr>
      <xdr:blipFill>
        <a:blip xmlns:r="http://schemas.openxmlformats.org/officeDocument/2006/relationships" r:embed="rId6" cstate="print"/>
        <a:srcRect/>
        <a:stretch>
          <a:fillRect/>
        </a:stretch>
      </xdr:blipFill>
      <xdr:spPr bwMode="auto">
        <a:xfrm>
          <a:off x="8429625" y="13115925"/>
          <a:ext cx="8610600" cy="4591050"/>
        </a:xfrm>
        <a:prstGeom prst="rect">
          <a:avLst/>
        </a:prstGeom>
        <a:noFill/>
        <a:ln w="1">
          <a:noFill/>
          <a:miter lim="800000"/>
          <a:headEnd/>
          <a:tailEnd type="none" w="med" len="med"/>
        </a:ln>
        <a:effec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13607</xdr:colOff>
      <xdr:row>1</xdr:row>
      <xdr:rowOff>160564</xdr:rowOff>
    </xdr:from>
    <xdr:to>
      <xdr:col>10</xdr:col>
      <xdr:colOff>76200</xdr:colOff>
      <xdr:row>24</xdr:row>
      <xdr:rowOff>152400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661988</xdr:colOff>
      <xdr:row>3</xdr:row>
      <xdr:rowOff>116681</xdr:rowOff>
    </xdr:from>
    <xdr:to>
      <xdr:col>8</xdr:col>
      <xdr:colOff>71439</xdr:colOff>
      <xdr:row>21</xdr:row>
      <xdr:rowOff>164306</xdr:rowOff>
    </xdr:to>
    <xdr:graphicFrame macro="">
      <xdr:nvGraphicFramePr>
        <xdr:cNvPr id="9"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142876</xdr:colOff>
      <xdr:row>23</xdr:row>
      <xdr:rowOff>102394</xdr:rowOff>
    </xdr:from>
    <xdr:to>
      <xdr:col>14</xdr:col>
      <xdr:colOff>683419</xdr:colOff>
      <xdr:row>44</xdr:row>
      <xdr:rowOff>109536</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554831</xdr:colOff>
      <xdr:row>3</xdr:row>
      <xdr:rowOff>116681</xdr:rowOff>
    </xdr:from>
    <xdr:to>
      <xdr:col>8</xdr:col>
      <xdr:colOff>290512</xdr:colOff>
      <xdr:row>24</xdr:row>
      <xdr:rowOff>35719</xdr:rowOff>
    </xdr:to>
    <xdr:graphicFrame macro="">
      <xdr:nvGraphicFramePr>
        <xdr:cNvPr id="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27</xdr:row>
      <xdr:rowOff>57150</xdr:rowOff>
    </xdr:from>
    <xdr:to>
      <xdr:col>14</xdr:col>
      <xdr:colOff>180975</xdr:colOff>
      <xdr:row>46</xdr:row>
      <xdr:rowOff>66675</xdr:rowOff>
    </xdr:to>
    <xdr:graphicFrame macro="">
      <xdr:nvGraphicFramePr>
        <xdr:cNvPr id="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9</xdr:col>
      <xdr:colOff>28575</xdr:colOff>
      <xdr:row>4</xdr:row>
      <xdr:rowOff>152400</xdr:rowOff>
    </xdr:from>
    <xdr:to>
      <xdr:col>14</xdr:col>
      <xdr:colOff>600075</xdr:colOff>
      <xdr:row>23</xdr:row>
      <xdr:rowOff>57150</xdr:rowOff>
    </xdr:to>
    <xdr:graphicFrame macro="">
      <xdr:nvGraphicFramePr>
        <xdr:cNvPr id="3"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38100</xdr:colOff>
      <xdr:row>26</xdr:row>
      <xdr:rowOff>28575</xdr:rowOff>
    </xdr:from>
    <xdr:to>
      <xdr:col>14</xdr:col>
      <xdr:colOff>609600</xdr:colOff>
      <xdr:row>44</xdr:row>
      <xdr:rowOff>95250</xdr:rowOff>
    </xdr:to>
    <xdr:graphicFrame macro="">
      <xdr:nvGraphicFramePr>
        <xdr:cNvPr id="4"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5</xdr:col>
      <xdr:colOff>371474</xdr:colOff>
      <xdr:row>14</xdr:row>
      <xdr:rowOff>28574</xdr:rowOff>
    </xdr:from>
    <xdr:to>
      <xdr:col>10</xdr:col>
      <xdr:colOff>742950</xdr:colOff>
      <xdr:row>31</xdr:row>
      <xdr:rowOff>161924</xdr:rowOff>
    </xdr:to>
    <xdr:graphicFrame macro="">
      <xdr:nvGraphicFramePr>
        <xdr:cNvPr id="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228600</xdr:colOff>
      <xdr:row>14</xdr:row>
      <xdr:rowOff>19050</xdr:rowOff>
    </xdr:from>
    <xdr:to>
      <xdr:col>5</xdr:col>
      <xdr:colOff>276225</xdr:colOff>
      <xdr:row>32</xdr:row>
      <xdr:rowOff>19050</xdr:rowOff>
    </xdr:to>
    <xdr:graphicFrame macro="">
      <xdr:nvGraphicFramePr>
        <xdr:cNvPr id="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7</xdr:col>
      <xdr:colOff>0</xdr:colOff>
      <xdr:row>8</xdr:row>
      <xdr:rowOff>85725</xdr:rowOff>
    </xdr:from>
    <xdr:to>
      <xdr:col>16</xdr:col>
      <xdr:colOff>333375</xdr:colOff>
      <xdr:row>29</xdr:row>
      <xdr:rowOff>104775</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22411</xdr:colOff>
      <xdr:row>5</xdr:row>
      <xdr:rowOff>134470</xdr:rowOff>
    </xdr:from>
    <xdr:to>
      <xdr:col>11</xdr:col>
      <xdr:colOff>291352</xdr:colOff>
      <xdr:row>24</xdr:row>
      <xdr:rowOff>44824</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1043827</xdr:colOff>
      <xdr:row>25</xdr:row>
      <xdr:rowOff>156880</xdr:rowOff>
    </xdr:from>
    <xdr:to>
      <xdr:col>11</xdr:col>
      <xdr:colOff>324971</xdr:colOff>
      <xdr:row>44</xdr:row>
      <xdr:rowOff>134470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1122</xdr:colOff>
      <xdr:row>2</xdr:row>
      <xdr:rowOff>194982</xdr:rowOff>
    </xdr:from>
    <xdr:to>
      <xdr:col>11</xdr:col>
      <xdr:colOff>324970</xdr:colOff>
      <xdr:row>22</xdr:row>
      <xdr:rowOff>22412</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44823</xdr:colOff>
      <xdr:row>25</xdr:row>
      <xdr:rowOff>11205</xdr:rowOff>
    </xdr:from>
    <xdr:to>
      <xdr:col>11</xdr:col>
      <xdr:colOff>380999</xdr:colOff>
      <xdr:row>45</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37539</xdr:colOff>
      <xdr:row>54</xdr:row>
      <xdr:rowOff>33617</xdr:rowOff>
    </xdr:from>
    <xdr:to>
      <xdr:col>13</xdr:col>
      <xdr:colOff>403412</xdr:colOff>
      <xdr:row>74</xdr:row>
      <xdr:rowOff>3921</xdr:rowOff>
    </xdr:to>
    <xdr:graphicFrame macro="">
      <xdr:nvGraphicFramePr>
        <xdr:cNvPr id="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459442</xdr:colOff>
      <xdr:row>152</xdr:row>
      <xdr:rowOff>72839</xdr:rowOff>
    </xdr:from>
    <xdr:to>
      <xdr:col>13</xdr:col>
      <xdr:colOff>470647</xdr:colOff>
      <xdr:row>168</xdr:row>
      <xdr:rowOff>15689</xdr:rowOff>
    </xdr:to>
    <xdr:graphicFrame macro="">
      <xdr:nvGraphicFramePr>
        <xdr:cNvPr id="7"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639857</xdr:colOff>
      <xdr:row>0</xdr:row>
      <xdr:rowOff>122704</xdr:rowOff>
    </xdr:from>
    <xdr:to>
      <xdr:col>13</xdr:col>
      <xdr:colOff>349625</xdr:colOff>
      <xdr:row>17</xdr:row>
      <xdr:rowOff>29695</xdr:rowOff>
    </xdr:to>
    <xdr:graphicFrame macro="">
      <xdr:nvGraphicFramePr>
        <xdr:cNvPr id="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683559</xdr:colOff>
      <xdr:row>110</xdr:row>
      <xdr:rowOff>61635</xdr:rowOff>
    </xdr:from>
    <xdr:to>
      <xdr:col>13</xdr:col>
      <xdr:colOff>717176</xdr:colOff>
      <xdr:row>123</xdr:row>
      <xdr:rowOff>166409</xdr:rowOff>
    </xdr:to>
    <xdr:graphicFrame macro="">
      <xdr:nvGraphicFramePr>
        <xdr:cNvPr id="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685799</xdr:colOff>
      <xdr:row>73</xdr:row>
      <xdr:rowOff>19050</xdr:rowOff>
    </xdr:from>
    <xdr:to>
      <xdr:col>5</xdr:col>
      <xdr:colOff>975179</xdr:colOff>
      <xdr:row>90</xdr:row>
      <xdr:rowOff>147411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687614</xdr:colOff>
      <xdr:row>93</xdr:row>
      <xdr:rowOff>41729</xdr:rowOff>
    </xdr:from>
    <xdr:to>
      <xdr:col>6</xdr:col>
      <xdr:colOff>0</xdr:colOff>
      <xdr:row>110</xdr:row>
      <xdr:rowOff>136071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827768</xdr:colOff>
      <xdr:row>73</xdr:row>
      <xdr:rowOff>11338</xdr:rowOff>
    </xdr:from>
    <xdr:to>
      <xdr:col>12</xdr:col>
      <xdr:colOff>11340</xdr:colOff>
      <xdr:row>91</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952498</xdr:colOff>
      <xdr:row>14</xdr:row>
      <xdr:rowOff>22678</xdr:rowOff>
    </xdr:from>
    <xdr:to>
      <xdr:col>6</xdr:col>
      <xdr:colOff>11340</xdr:colOff>
      <xdr:row>35</xdr:row>
      <xdr:rowOff>147410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34017</xdr:colOff>
      <xdr:row>13</xdr:row>
      <xdr:rowOff>147410</xdr:rowOff>
    </xdr:from>
    <xdr:to>
      <xdr:col>12</xdr:col>
      <xdr:colOff>453571</xdr:colOff>
      <xdr:row>35</xdr:row>
      <xdr:rowOff>158749</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3</xdr:col>
      <xdr:colOff>247650</xdr:colOff>
      <xdr:row>5</xdr:row>
      <xdr:rowOff>19050</xdr:rowOff>
    </xdr:from>
    <xdr:to>
      <xdr:col>10</xdr:col>
      <xdr:colOff>419100</xdr:colOff>
      <xdr:row>22</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266700</xdr:colOff>
      <xdr:row>1</xdr:row>
      <xdr:rowOff>0</xdr:rowOff>
    </xdr:from>
    <xdr:to>
      <xdr:col>12</xdr:col>
      <xdr:colOff>257735</xdr:colOff>
      <xdr:row>5</xdr:row>
      <xdr:rowOff>89647</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38</xdr:row>
      <xdr:rowOff>56031</xdr:rowOff>
    </xdr:from>
    <xdr:to>
      <xdr:col>12</xdr:col>
      <xdr:colOff>425823</xdr:colOff>
      <xdr:row>45</xdr:row>
      <xdr:rowOff>200026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152400</xdr:colOff>
      <xdr:row>15</xdr:row>
      <xdr:rowOff>104775</xdr:rowOff>
    </xdr:from>
    <xdr:to>
      <xdr:col>2</xdr:col>
      <xdr:colOff>1314450</xdr:colOff>
      <xdr:row>32</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1552575</xdr:colOff>
      <xdr:row>15</xdr:row>
      <xdr:rowOff>104775</xdr:rowOff>
    </xdr:from>
    <xdr:to>
      <xdr:col>8</xdr:col>
      <xdr:colOff>219075</xdr:colOff>
      <xdr:row>32</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7</xdr:col>
      <xdr:colOff>152400</xdr:colOff>
      <xdr:row>8</xdr:row>
      <xdr:rowOff>85725</xdr:rowOff>
    </xdr:from>
    <xdr:to>
      <xdr:col>12</xdr:col>
      <xdr:colOff>161925</xdr:colOff>
      <xdr:row>27</xdr:row>
      <xdr:rowOff>66675</xdr:rowOff>
    </xdr:to>
    <xdr:graphicFrame macro="">
      <xdr:nvGraphicFramePr>
        <xdr:cNvPr id="2140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xdr:colOff>
      <xdr:row>34</xdr:row>
      <xdr:rowOff>28574</xdr:rowOff>
    </xdr:from>
    <xdr:to>
      <xdr:col>10</xdr:col>
      <xdr:colOff>228600</xdr:colOff>
      <xdr:row>52</xdr:row>
      <xdr:rowOff>57149</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C7"/>
  <sheetViews>
    <sheetView zoomScale="90" zoomScaleNormal="90" workbookViewId="0"/>
  </sheetViews>
  <sheetFormatPr defaultColWidth="11.42578125" defaultRowHeight="12.75"/>
  <cols>
    <col min="1" max="1" width="122.7109375" customWidth="1"/>
    <col min="2" max="2" width="8.140625" customWidth="1"/>
    <col min="3" max="3" width="0.140625" hidden="1" customWidth="1"/>
  </cols>
  <sheetData>
    <row r="1" spans="1:1" ht="264.95" customHeight="1">
      <c r="A1" s="505" t="s">
        <v>523</v>
      </c>
    </row>
    <row r="2" spans="1:1" ht="33.950000000000003" customHeight="1">
      <c r="A2" s="71"/>
    </row>
    <row r="3" spans="1:1" s="270" customFormat="1" ht="131.25" customHeight="1">
      <c r="A3" s="572" t="s">
        <v>699</v>
      </c>
    </row>
    <row r="4" spans="1:1">
      <c r="A4" s="568"/>
    </row>
    <row r="7" spans="1:1">
      <c r="A7" s="99"/>
    </row>
  </sheetData>
  <phoneticPr fontId="5" type="noConversion"/>
  <pageMargins left="0.75" right="0.75" top="1" bottom="1" header="0.5" footer="0.5"/>
  <pageSetup orientation="landscape" horizontalDpi="4294967292" verticalDpi="4294967292" r:id="rId1"/>
  <headerFooter alignWithMargins="0"/>
</worksheet>
</file>

<file path=xl/worksheets/sheet10.xml><?xml version="1.0" encoding="utf-8"?>
<worksheet xmlns="http://schemas.openxmlformats.org/spreadsheetml/2006/main" xmlns:r="http://schemas.openxmlformats.org/officeDocument/2006/relationships">
  <sheetPr codeName="Sheet9"/>
  <dimension ref="A1:AK202"/>
  <sheetViews>
    <sheetView topLeftCell="A184" zoomScale="85" zoomScaleNormal="85" workbookViewId="0">
      <selection activeCell="C79" sqref="C79"/>
    </sheetView>
  </sheetViews>
  <sheetFormatPr defaultColWidth="8.85546875" defaultRowHeight="12.75"/>
  <cols>
    <col min="1" max="1" width="12.7109375" style="118" customWidth="1"/>
    <col min="2" max="9" width="13.42578125" style="118" customWidth="1"/>
    <col min="10" max="10" width="13.85546875" style="118" customWidth="1"/>
    <col min="11" max="19" width="13.42578125" style="118" customWidth="1"/>
    <col min="20" max="21" width="13.42578125" style="119" customWidth="1"/>
    <col min="22" max="25" width="4.7109375" style="119" customWidth="1"/>
    <col min="26" max="26" width="13.28515625" style="419" customWidth="1"/>
    <col min="27" max="27" width="4.7109375" style="119" customWidth="1"/>
    <col min="28" max="28" width="9" style="119" bestFit="1" customWidth="1"/>
    <col min="29" max="29" width="10.28515625" style="119" customWidth="1"/>
    <col min="30" max="16384" width="8.85546875" style="119"/>
  </cols>
  <sheetData>
    <row r="1" spans="1:34" ht="41.25" customHeight="1">
      <c r="A1" s="672" t="s">
        <v>506</v>
      </c>
      <c r="B1" s="672"/>
      <c r="C1" s="672"/>
      <c r="D1" s="672"/>
      <c r="E1" s="672"/>
      <c r="F1" s="672"/>
      <c r="G1" s="672"/>
    </row>
    <row r="2" spans="1:34" ht="12.75" customHeight="1">
      <c r="A2" s="120"/>
      <c r="B2" s="121"/>
      <c r="C2" s="121"/>
      <c r="D2" s="121"/>
      <c r="E2" s="121"/>
      <c r="F2" s="121"/>
      <c r="G2" s="121"/>
      <c r="H2" s="121"/>
      <c r="I2" s="121"/>
      <c r="J2" s="121"/>
      <c r="K2" s="121"/>
      <c r="L2" s="121"/>
      <c r="M2" s="121"/>
      <c r="N2" s="121"/>
    </row>
    <row r="3" spans="1:34" s="123" customFormat="1">
      <c r="A3" s="118"/>
      <c r="B3" s="122"/>
      <c r="C3" s="122"/>
      <c r="D3" s="122"/>
      <c r="E3" s="122"/>
      <c r="F3" s="122"/>
      <c r="G3" s="122"/>
      <c r="H3" s="122"/>
      <c r="I3" s="122"/>
      <c r="J3" s="122"/>
      <c r="K3" s="122"/>
      <c r="L3" s="122"/>
      <c r="M3" s="122"/>
      <c r="N3" s="122"/>
      <c r="O3" s="122"/>
      <c r="P3" s="122"/>
      <c r="Q3" s="122"/>
      <c r="R3" s="122"/>
      <c r="S3" s="122"/>
      <c r="T3" s="122"/>
      <c r="U3" s="122"/>
      <c r="V3" s="122"/>
      <c r="W3" s="122"/>
      <c r="X3" s="122"/>
      <c r="Y3" s="122"/>
      <c r="Z3" s="142"/>
      <c r="AA3" s="122"/>
      <c r="AB3" s="122"/>
      <c r="AC3" s="122"/>
      <c r="AD3" s="122"/>
      <c r="AE3" s="122"/>
      <c r="AF3" s="122"/>
      <c r="AG3" s="122"/>
      <c r="AH3" s="122"/>
    </row>
    <row r="4" spans="1:34" s="123" customFormat="1">
      <c r="A4" s="118"/>
      <c r="B4" s="122"/>
      <c r="C4" s="122"/>
      <c r="D4" s="122"/>
      <c r="E4" s="122"/>
      <c r="F4" s="122"/>
      <c r="G4" s="122"/>
      <c r="H4" s="122"/>
      <c r="I4" s="122"/>
      <c r="J4" s="122"/>
      <c r="K4" s="122"/>
      <c r="L4" s="122"/>
      <c r="M4" s="122"/>
      <c r="N4" s="122"/>
      <c r="O4" s="122"/>
      <c r="P4" s="122"/>
      <c r="Q4" s="122"/>
      <c r="R4" s="122"/>
      <c r="S4" s="122"/>
      <c r="T4" s="122"/>
      <c r="U4" s="122"/>
      <c r="V4" s="122"/>
      <c r="W4" s="122"/>
      <c r="X4" s="122"/>
      <c r="Y4" s="122"/>
      <c r="Z4" s="142"/>
      <c r="AA4" s="122"/>
      <c r="AB4" s="122"/>
      <c r="AC4" s="122"/>
      <c r="AD4" s="122"/>
      <c r="AE4" s="122"/>
      <c r="AF4" s="122"/>
      <c r="AG4" s="122"/>
      <c r="AH4" s="122"/>
    </row>
    <row r="5" spans="1:34" s="123" customFormat="1">
      <c r="A5" s="118"/>
      <c r="B5" s="122"/>
      <c r="C5" s="122"/>
      <c r="D5" s="122"/>
      <c r="E5" s="122"/>
      <c r="F5" s="122"/>
      <c r="G5" s="122"/>
      <c r="H5" s="122"/>
      <c r="I5" s="122"/>
      <c r="J5" s="122"/>
      <c r="K5" s="122"/>
      <c r="L5" s="122"/>
      <c r="M5" s="122"/>
      <c r="N5" s="122"/>
      <c r="O5" s="122"/>
      <c r="P5" s="122"/>
      <c r="Q5" s="122"/>
      <c r="R5" s="122"/>
      <c r="S5" s="122"/>
      <c r="T5" s="122"/>
      <c r="U5" s="122"/>
      <c r="V5" s="122"/>
      <c r="W5" s="122"/>
      <c r="X5" s="122"/>
      <c r="Y5" s="122"/>
      <c r="Z5" s="142"/>
      <c r="AA5" s="122"/>
      <c r="AB5" s="122"/>
      <c r="AC5" s="122"/>
      <c r="AD5" s="122"/>
      <c r="AE5" s="122"/>
      <c r="AF5" s="122"/>
      <c r="AG5" s="122"/>
      <c r="AH5" s="122"/>
    </row>
    <row r="6" spans="1:34" s="123" customFormat="1">
      <c r="A6" s="118"/>
      <c r="B6" s="122"/>
      <c r="C6" s="122"/>
      <c r="D6" s="122"/>
      <c r="E6" s="122"/>
      <c r="F6" s="122"/>
      <c r="G6" s="122"/>
      <c r="H6" s="122"/>
      <c r="I6" s="122"/>
      <c r="J6" s="122"/>
      <c r="K6" s="122"/>
      <c r="L6" s="122"/>
      <c r="M6" s="122"/>
      <c r="N6" s="122"/>
      <c r="O6" s="122"/>
      <c r="P6" s="122"/>
      <c r="Q6" s="122"/>
      <c r="R6" s="122"/>
      <c r="S6" s="122"/>
      <c r="T6" s="122"/>
      <c r="U6" s="122"/>
      <c r="V6" s="122"/>
      <c r="W6" s="122"/>
      <c r="X6" s="122"/>
      <c r="Y6" s="122"/>
      <c r="Z6" s="142"/>
      <c r="AA6" s="122"/>
      <c r="AB6" s="122"/>
      <c r="AC6" s="122"/>
      <c r="AD6" s="122"/>
      <c r="AE6" s="122"/>
      <c r="AF6" s="122"/>
      <c r="AG6" s="122"/>
      <c r="AH6" s="122"/>
    </row>
    <row r="7" spans="1:34" s="123" customFormat="1">
      <c r="A7" s="118"/>
      <c r="B7" s="122"/>
      <c r="C7" s="122"/>
      <c r="D7" s="122"/>
      <c r="E7" s="122"/>
      <c r="F7" s="122"/>
      <c r="G7" s="122"/>
      <c r="H7" s="122"/>
      <c r="I7" s="122"/>
      <c r="J7" s="122"/>
      <c r="K7" s="122"/>
      <c r="L7" s="122"/>
      <c r="M7" s="122"/>
      <c r="N7" s="122"/>
      <c r="O7" s="122"/>
      <c r="P7" s="122"/>
      <c r="Q7" s="122"/>
      <c r="R7" s="122"/>
      <c r="S7" s="122"/>
      <c r="T7" s="122"/>
      <c r="U7" s="122"/>
      <c r="V7" s="122"/>
      <c r="W7" s="122"/>
      <c r="X7" s="122"/>
      <c r="Y7" s="122"/>
      <c r="Z7" s="142"/>
      <c r="AA7" s="122"/>
      <c r="AB7" s="122"/>
      <c r="AC7" s="122"/>
      <c r="AD7" s="122"/>
      <c r="AE7" s="122"/>
      <c r="AF7" s="122"/>
      <c r="AG7" s="122"/>
      <c r="AH7" s="122"/>
    </row>
    <row r="8" spans="1:34" s="123" customFormat="1">
      <c r="A8" s="124"/>
      <c r="B8" s="122"/>
      <c r="C8" s="122"/>
      <c r="D8" s="122"/>
      <c r="E8" s="122"/>
      <c r="F8" s="122"/>
      <c r="G8" s="122"/>
      <c r="H8" s="122"/>
      <c r="I8" s="122"/>
      <c r="J8" s="122"/>
      <c r="K8" s="122"/>
      <c r="L8" s="122"/>
      <c r="M8" s="122"/>
      <c r="N8" s="122"/>
      <c r="O8" s="122"/>
      <c r="P8" s="122"/>
      <c r="Q8" s="122"/>
      <c r="R8" s="122"/>
      <c r="S8" s="122"/>
      <c r="T8" s="122"/>
      <c r="U8" s="122"/>
      <c r="V8" s="122"/>
      <c r="W8" s="122"/>
      <c r="X8" s="122"/>
      <c r="Y8" s="122"/>
      <c r="Z8" s="142"/>
      <c r="AA8" s="122"/>
      <c r="AB8" s="122"/>
      <c r="AC8" s="122"/>
      <c r="AD8" s="122"/>
      <c r="AE8" s="122"/>
      <c r="AF8" s="122"/>
      <c r="AG8" s="122"/>
      <c r="AH8" s="122"/>
    </row>
    <row r="9" spans="1:34" s="123" customFormat="1">
      <c r="A9" s="124"/>
      <c r="B9" s="122"/>
      <c r="C9" s="122"/>
      <c r="D9" s="122"/>
      <c r="E9" s="122"/>
      <c r="F9" s="122"/>
      <c r="G9" s="122"/>
      <c r="H9" s="122"/>
      <c r="I9" s="122"/>
      <c r="J9" s="122"/>
      <c r="K9" s="122"/>
      <c r="L9" s="122"/>
      <c r="M9" s="122"/>
      <c r="N9" s="122"/>
      <c r="O9" s="122"/>
      <c r="P9" s="122"/>
      <c r="Q9" s="122"/>
      <c r="R9" s="122"/>
      <c r="S9" s="122"/>
      <c r="T9" s="122"/>
      <c r="U9" s="122"/>
      <c r="V9" s="122"/>
      <c r="W9" s="122"/>
      <c r="X9" s="122"/>
      <c r="Y9" s="122"/>
      <c r="Z9" s="142"/>
      <c r="AA9" s="122"/>
      <c r="AB9" s="122"/>
      <c r="AC9" s="122"/>
      <c r="AD9" s="122"/>
      <c r="AE9" s="122"/>
      <c r="AF9" s="122"/>
      <c r="AG9" s="122"/>
      <c r="AH9" s="122"/>
    </row>
    <row r="10" spans="1:34" s="123" customFormat="1" ht="20.100000000000001" customHeight="1">
      <c r="A10" s="124"/>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42"/>
      <c r="AA10" s="122"/>
      <c r="AB10" s="122"/>
      <c r="AC10" s="122"/>
      <c r="AD10" s="122"/>
      <c r="AE10" s="122"/>
      <c r="AF10" s="122"/>
      <c r="AG10" s="122"/>
      <c r="AH10" s="122"/>
    </row>
    <row r="11" spans="1:34" s="123" customFormat="1">
      <c r="A11" s="124"/>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42"/>
      <c r="AA11" s="122"/>
      <c r="AB11" s="122"/>
      <c r="AC11" s="122"/>
      <c r="AD11" s="122"/>
      <c r="AE11" s="122"/>
      <c r="AF11" s="122"/>
      <c r="AG11" s="122"/>
      <c r="AH11" s="122"/>
    </row>
    <row r="12" spans="1:34" s="123" customFormat="1">
      <c r="A12" s="124"/>
      <c r="B12" s="122"/>
      <c r="C12" s="122"/>
      <c r="D12" s="122"/>
      <c r="E12" s="122"/>
      <c r="F12" s="122"/>
      <c r="G12" s="122"/>
      <c r="H12" s="122"/>
      <c r="I12" s="122"/>
      <c r="J12" s="122"/>
      <c r="K12" s="122"/>
      <c r="L12" s="122"/>
      <c r="M12" s="122"/>
      <c r="N12" s="122"/>
      <c r="O12" s="122"/>
      <c r="P12" s="122"/>
      <c r="Q12" s="122"/>
      <c r="R12" s="122"/>
      <c r="S12" s="122"/>
      <c r="T12" s="122"/>
      <c r="U12" s="122"/>
      <c r="V12" s="122"/>
      <c r="W12" s="122"/>
      <c r="X12" s="122"/>
      <c r="Y12" s="122"/>
      <c r="Z12" s="142"/>
      <c r="AA12" s="122"/>
      <c r="AB12" s="122"/>
      <c r="AC12" s="122"/>
      <c r="AD12" s="122"/>
      <c r="AE12" s="122"/>
      <c r="AF12" s="122"/>
      <c r="AG12" s="122"/>
      <c r="AH12" s="122"/>
    </row>
    <row r="13" spans="1:34" s="123" customFormat="1" ht="30.75" customHeight="1">
      <c r="A13" s="676" t="s">
        <v>507</v>
      </c>
      <c r="B13" s="677"/>
      <c r="C13" s="677"/>
      <c r="D13" s="677"/>
      <c r="E13" s="122"/>
      <c r="F13" s="122"/>
      <c r="G13" s="122"/>
      <c r="H13" s="122"/>
      <c r="I13" s="122"/>
      <c r="J13" s="122"/>
      <c r="K13" s="122"/>
      <c r="L13" s="122"/>
      <c r="M13" s="122"/>
      <c r="N13" s="122"/>
      <c r="O13" s="122"/>
      <c r="P13" s="122"/>
      <c r="Q13" s="122"/>
      <c r="R13" s="122"/>
      <c r="S13" s="122"/>
      <c r="T13" s="122"/>
      <c r="U13" s="122"/>
      <c r="V13" s="122"/>
      <c r="W13" s="122"/>
      <c r="X13" s="122"/>
      <c r="Y13" s="122"/>
      <c r="Z13" s="142"/>
      <c r="AA13" s="122"/>
      <c r="AB13" s="122"/>
      <c r="AC13" s="122"/>
      <c r="AD13" s="122"/>
      <c r="AE13" s="122"/>
      <c r="AF13" s="122"/>
      <c r="AG13" s="122"/>
      <c r="AH13" s="122"/>
    </row>
    <row r="14" spans="1:34" s="123" customFormat="1" ht="11.25" customHeight="1">
      <c r="A14" s="125"/>
      <c r="B14" s="125"/>
      <c r="C14" s="125"/>
      <c r="D14" s="122"/>
      <c r="E14" s="122"/>
      <c r="F14" s="122"/>
      <c r="G14" s="122"/>
      <c r="H14" s="122"/>
      <c r="I14" s="122"/>
      <c r="J14" s="122"/>
      <c r="K14" s="122"/>
      <c r="L14" s="122"/>
      <c r="M14" s="122"/>
      <c r="N14" s="122"/>
      <c r="O14" s="122"/>
      <c r="P14" s="122"/>
      <c r="Q14" s="122"/>
      <c r="R14" s="122"/>
      <c r="S14" s="122"/>
      <c r="T14" s="122"/>
      <c r="U14" s="122"/>
      <c r="V14" s="122"/>
      <c r="W14" s="122"/>
      <c r="X14" s="122"/>
      <c r="Y14" s="122"/>
      <c r="Z14" s="142"/>
      <c r="AA14" s="122"/>
      <c r="AB14" s="122"/>
      <c r="AC14" s="122"/>
      <c r="AD14" s="122"/>
      <c r="AE14" s="122"/>
      <c r="AF14" s="122"/>
      <c r="AG14" s="122"/>
      <c r="AH14" s="122"/>
    </row>
    <row r="15" spans="1:34" s="123" customFormat="1" ht="17.25" customHeight="1">
      <c r="A15" s="488"/>
      <c r="B15" s="125"/>
      <c r="C15" s="125"/>
      <c r="D15" s="122"/>
      <c r="E15" s="122"/>
      <c r="F15" s="122"/>
      <c r="G15" s="122"/>
      <c r="H15" s="122"/>
      <c r="I15" s="122"/>
      <c r="J15" s="122"/>
      <c r="K15" s="122"/>
      <c r="L15" s="122"/>
      <c r="M15" s="122"/>
      <c r="N15" s="122"/>
      <c r="O15" s="122"/>
      <c r="P15" s="122"/>
      <c r="Q15" s="122"/>
      <c r="R15" s="122"/>
      <c r="S15" s="122"/>
      <c r="T15" s="122"/>
      <c r="U15" s="122"/>
      <c r="V15" s="122"/>
      <c r="W15" s="122"/>
      <c r="X15" s="122"/>
      <c r="Y15" s="122"/>
      <c r="Z15" s="142"/>
      <c r="AA15" s="122"/>
      <c r="AB15" s="122"/>
      <c r="AC15" s="122"/>
      <c r="AD15" s="122"/>
      <c r="AE15" s="122"/>
      <c r="AF15" s="122"/>
      <c r="AG15" s="122"/>
      <c r="AH15" s="122"/>
    </row>
    <row r="16" spans="1:34" s="123" customFormat="1" ht="12" customHeight="1">
      <c r="A16" s="125"/>
      <c r="B16" s="125"/>
      <c r="C16" s="125"/>
      <c r="D16" s="122"/>
      <c r="E16" s="122"/>
      <c r="F16" s="122"/>
      <c r="G16" s="122"/>
      <c r="H16" s="122"/>
      <c r="I16" s="122"/>
      <c r="J16" s="122"/>
      <c r="K16" s="122"/>
      <c r="L16" s="122"/>
      <c r="M16" s="122"/>
      <c r="N16" s="122"/>
      <c r="O16" s="122"/>
      <c r="P16" s="122"/>
      <c r="Q16" s="122"/>
      <c r="R16" s="122"/>
      <c r="S16" s="122"/>
      <c r="T16" s="122"/>
      <c r="U16" s="122"/>
      <c r="V16" s="122"/>
      <c r="W16" s="122"/>
      <c r="X16" s="122"/>
      <c r="Y16" s="122"/>
      <c r="Z16" s="142"/>
      <c r="AA16" s="122"/>
      <c r="AB16" s="122"/>
      <c r="AC16" s="122"/>
      <c r="AD16" s="122"/>
      <c r="AE16" s="122"/>
      <c r="AF16" s="122"/>
      <c r="AG16" s="122"/>
      <c r="AH16" s="122"/>
    </row>
    <row r="17" spans="1:34" s="123" customFormat="1" ht="12" customHeight="1">
      <c r="A17" s="127"/>
      <c r="B17" s="122"/>
      <c r="C17" s="122"/>
      <c r="D17" s="122"/>
      <c r="E17" s="122"/>
      <c r="F17" s="122"/>
      <c r="G17" s="122"/>
      <c r="H17" s="122"/>
      <c r="I17" s="122"/>
      <c r="J17" s="122"/>
      <c r="K17" s="122"/>
      <c r="L17" s="122"/>
      <c r="M17" s="122"/>
      <c r="N17" s="122"/>
      <c r="O17" s="122"/>
      <c r="P17" s="122"/>
      <c r="Q17" s="122"/>
      <c r="R17" s="122"/>
      <c r="S17" s="122"/>
      <c r="T17" s="122"/>
      <c r="U17" s="122"/>
      <c r="V17" s="122"/>
      <c r="W17" s="122"/>
      <c r="X17" s="122"/>
      <c r="Y17" s="122"/>
      <c r="Z17" s="142"/>
      <c r="AA17" s="122"/>
      <c r="AB17" s="122"/>
      <c r="AC17" s="122"/>
      <c r="AD17" s="122"/>
      <c r="AE17" s="122"/>
      <c r="AF17" s="122"/>
      <c r="AG17" s="122"/>
      <c r="AH17" s="122"/>
    </row>
    <row r="18" spans="1:34" s="123" customFormat="1">
      <c r="A18" s="122" t="s">
        <v>78</v>
      </c>
      <c r="B18" s="122"/>
      <c r="C18" s="122"/>
      <c r="D18" s="122"/>
      <c r="E18" s="122"/>
      <c r="F18" s="122"/>
      <c r="G18" s="122"/>
      <c r="H18" s="122"/>
      <c r="I18" s="122"/>
      <c r="J18" s="122"/>
      <c r="K18" s="122"/>
      <c r="L18" s="122"/>
      <c r="M18" s="122"/>
      <c r="N18" s="122"/>
      <c r="O18" s="122"/>
      <c r="P18" s="122"/>
      <c r="Q18" s="122"/>
      <c r="R18" s="128"/>
      <c r="S18" s="128"/>
      <c r="T18" s="128"/>
      <c r="U18" s="128"/>
      <c r="V18" s="128"/>
      <c r="W18" s="128"/>
      <c r="X18" s="128"/>
      <c r="Y18" s="128"/>
      <c r="Z18" s="146"/>
      <c r="AA18" s="128"/>
      <c r="AB18" s="128"/>
      <c r="AC18" s="122"/>
      <c r="AD18" s="122"/>
      <c r="AE18" s="122"/>
      <c r="AF18" s="122"/>
      <c r="AG18" s="122"/>
      <c r="AH18" s="122"/>
    </row>
    <row r="19" spans="1:34" s="123" customFormat="1" ht="38.1" customHeight="1">
      <c r="A19" s="129" t="s">
        <v>508</v>
      </c>
      <c r="B19" s="438" t="s">
        <v>142</v>
      </c>
      <c r="C19" s="130" t="s">
        <v>72</v>
      </c>
      <c r="D19" s="130" t="s">
        <v>228</v>
      </c>
      <c r="E19" s="130" t="s">
        <v>129</v>
      </c>
      <c r="F19" s="130" t="s">
        <v>130</v>
      </c>
      <c r="G19" s="130" t="s">
        <v>97</v>
      </c>
      <c r="H19" s="311" t="s">
        <v>98</v>
      </c>
      <c r="I19" s="130" t="s">
        <v>99</v>
      </c>
      <c r="J19" s="130" t="s">
        <v>66</v>
      </c>
      <c r="K19" s="130" t="s">
        <v>104</v>
      </c>
      <c r="L19" s="130" t="s">
        <v>158</v>
      </c>
      <c r="M19" s="130" t="s">
        <v>105</v>
      </c>
      <c r="N19" s="131" t="s">
        <v>174</v>
      </c>
      <c r="O19" s="122"/>
      <c r="P19" s="122"/>
      <c r="Q19" s="122"/>
      <c r="R19" s="122"/>
      <c r="S19" s="128"/>
      <c r="T19" s="132"/>
      <c r="U19" s="132"/>
      <c r="V19" s="132"/>
      <c r="W19" s="132"/>
      <c r="X19" s="132"/>
      <c r="Y19" s="132"/>
      <c r="Z19" s="420"/>
      <c r="AA19" s="132"/>
      <c r="AB19" s="128"/>
      <c r="AC19" s="122"/>
      <c r="AD19" s="122"/>
      <c r="AE19" s="122"/>
      <c r="AF19" s="122"/>
      <c r="AG19" s="122"/>
      <c r="AH19" s="122"/>
    </row>
    <row r="20" spans="1:34" s="123" customFormat="1" ht="27" customHeight="1">
      <c r="A20" s="136" t="s">
        <v>221</v>
      </c>
      <c r="B20" s="133">
        <f t="shared" ref="B20:M20" si="0">B37/1000000</f>
        <v>10.212370999999999</v>
      </c>
      <c r="C20" s="133">
        <f t="shared" si="0"/>
        <v>0.67360799999999998</v>
      </c>
      <c r="D20" s="133">
        <f t="shared" si="0"/>
        <v>120.930572</v>
      </c>
      <c r="E20" s="133">
        <f t="shared" si="0"/>
        <v>209.906859</v>
      </c>
      <c r="F20" s="133">
        <f t="shared" si="0"/>
        <v>4.4349480000000003</v>
      </c>
      <c r="G20" s="133">
        <f t="shared" si="0"/>
        <v>111.743424</v>
      </c>
      <c r="H20" s="133">
        <f t="shared" si="0"/>
        <v>135.28649799999999</v>
      </c>
      <c r="I20" s="133">
        <f t="shared" si="0"/>
        <v>38.223084999999998</v>
      </c>
      <c r="J20" s="133">
        <f>J37/1000000</f>
        <v>18.293759999999999</v>
      </c>
      <c r="K20" s="133">
        <f t="shared" si="0"/>
        <v>5.756697</v>
      </c>
      <c r="L20" s="133">
        <f t="shared" si="0"/>
        <v>89.251096000000004</v>
      </c>
      <c r="M20" s="133">
        <f t="shared" si="0"/>
        <v>4.6872220000000002</v>
      </c>
      <c r="N20" s="133">
        <f>SUM(B20:M20)</f>
        <v>749.40014000000008</v>
      </c>
      <c r="O20" s="134"/>
      <c r="P20" s="134"/>
      <c r="Q20" s="134"/>
      <c r="R20" s="134"/>
      <c r="S20" s="135"/>
      <c r="T20" s="135"/>
      <c r="U20" s="135"/>
      <c r="V20" s="135"/>
      <c r="W20" s="135"/>
      <c r="X20" s="135"/>
      <c r="Y20" s="135"/>
      <c r="Z20" s="146"/>
      <c r="AA20" s="135"/>
      <c r="AB20" s="128"/>
      <c r="AC20" s="122"/>
      <c r="AD20" s="122"/>
      <c r="AE20" s="122"/>
      <c r="AF20" s="122"/>
      <c r="AG20" s="122"/>
      <c r="AH20" s="122"/>
    </row>
    <row r="21" spans="1:34" s="123" customFormat="1">
      <c r="A21" s="122"/>
      <c r="B21" s="122"/>
      <c r="C21" s="122"/>
      <c r="D21" s="122"/>
      <c r="E21" s="122"/>
      <c r="F21" s="122"/>
      <c r="G21" s="122"/>
      <c r="H21" s="122"/>
      <c r="I21" s="122"/>
      <c r="J21" s="122"/>
      <c r="K21" s="122"/>
      <c r="L21" s="122"/>
      <c r="M21" s="122"/>
      <c r="N21" s="122"/>
      <c r="O21" s="122"/>
      <c r="P21" s="122"/>
      <c r="Q21" s="122"/>
      <c r="R21" s="122"/>
      <c r="S21" s="122"/>
      <c r="T21" s="122"/>
      <c r="U21" s="122"/>
      <c r="V21" s="122"/>
      <c r="W21" s="122"/>
      <c r="X21" s="122"/>
      <c r="Y21" s="122"/>
      <c r="Z21" s="142"/>
      <c r="AA21" s="122"/>
      <c r="AB21" s="122"/>
      <c r="AC21" s="122"/>
      <c r="AD21" s="122"/>
      <c r="AE21" s="122"/>
      <c r="AF21" s="122"/>
      <c r="AG21" s="122"/>
      <c r="AH21" s="122"/>
    </row>
    <row r="22" spans="1:34" s="123" customFormat="1" ht="6" customHeight="1">
      <c r="A22" s="122"/>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42"/>
      <c r="AA22" s="122"/>
      <c r="AB22" s="122"/>
      <c r="AC22" s="122"/>
      <c r="AD22" s="122"/>
      <c r="AE22" s="122"/>
      <c r="AF22" s="122"/>
      <c r="AG22" s="122"/>
      <c r="AH22" s="122"/>
    </row>
    <row r="23" spans="1:34">
      <c r="A23" s="122" t="s">
        <v>77</v>
      </c>
      <c r="B23" s="122"/>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42"/>
      <c r="AA23" s="122"/>
      <c r="AB23" s="122"/>
      <c r="AC23" s="122"/>
      <c r="AD23" s="122"/>
      <c r="AE23" s="122"/>
      <c r="AF23" s="122"/>
      <c r="AG23" s="122"/>
      <c r="AH23" s="122"/>
    </row>
    <row r="24" spans="1:34" s="123" customFormat="1" ht="25.5">
      <c r="A24" s="137" t="s">
        <v>167</v>
      </c>
      <c r="B24" s="438" t="s">
        <v>142</v>
      </c>
      <c r="C24" s="130" t="s">
        <v>72</v>
      </c>
      <c r="D24" s="130" t="s">
        <v>228</v>
      </c>
      <c r="E24" s="130" t="s">
        <v>129</v>
      </c>
      <c r="F24" s="130" t="s">
        <v>130</v>
      </c>
      <c r="G24" s="131" t="s">
        <v>157</v>
      </c>
      <c r="H24" s="310" t="s">
        <v>98</v>
      </c>
      <c r="I24" s="131" t="s">
        <v>99</v>
      </c>
      <c r="J24" s="131" t="s">
        <v>66</v>
      </c>
      <c r="K24" s="131" t="s">
        <v>104</v>
      </c>
      <c r="L24" s="131" t="s">
        <v>158</v>
      </c>
      <c r="M24" s="131" t="s">
        <v>105</v>
      </c>
      <c r="N24" s="131" t="s">
        <v>174</v>
      </c>
      <c r="O24" s="122"/>
      <c r="P24" s="122"/>
      <c r="Q24" s="122"/>
      <c r="R24" s="122"/>
      <c r="S24" s="122"/>
      <c r="T24" s="122"/>
      <c r="U24" s="122"/>
      <c r="V24" s="122"/>
      <c r="W24" s="122"/>
      <c r="X24" s="122"/>
      <c r="Y24" s="122"/>
      <c r="Z24" s="142"/>
      <c r="AA24" s="122"/>
      <c r="AB24" s="122"/>
      <c r="AC24" s="122"/>
      <c r="AD24" s="122"/>
      <c r="AE24" s="122"/>
      <c r="AF24" s="122"/>
      <c r="AG24" s="122"/>
      <c r="AH24" s="122"/>
    </row>
    <row r="25" spans="1:34" s="123" customFormat="1" ht="12" customHeight="1">
      <c r="A25" s="489" t="s">
        <v>520</v>
      </c>
      <c r="B25" s="139">
        <f>F41+G41+H41</f>
        <v>742917</v>
      </c>
      <c r="C25" s="139">
        <f t="shared" ref="C25:F36" si="1">B41</f>
        <v>77453</v>
      </c>
      <c r="D25" s="139">
        <f t="shared" si="1"/>
        <v>8626800</v>
      </c>
      <c r="E25" s="139">
        <f t="shared" si="1"/>
        <v>13174487</v>
      </c>
      <c r="F25" s="139">
        <f t="shared" si="1"/>
        <v>201551</v>
      </c>
      <c r="G25" s="139">
        <f>I41+J41+K41+L41</f>
        <v>7941107</v>
      </c>
      <c r="H25" s="139">
        <f t="shared" ref="H25:H36" si="2">M41</f>
        <v>10933541</v>
      </c>
      <c r="I25" s="139">
        <f>N41+O41+P41</f>
        <v>3766753</v>
      </c>
      <c r="J25" s="139">
        <f>Q41</f>
        <v>1167077</v>
      </c>
      <c r="K25" s="139">
        <f>R41</f>
        <v>794411</v>
      </c>
      <c r="L25" s="139">
        <f>S41</f>
        <v>5764452</v>
      </c>
      <c r="M25" s="139">
        <f t="shared" ref="M25:M36" si="3">T41</f>
        <v>91593</v>
      </c>
      <c r="N25" s="139">
        <f t="shared" ref="N25:N37" si="4">SUM(B25:M25)</f>
        <v>53282142</v>
      </c>
      <c r="O25" s="122"/>
      <c r="P25" s="140"/>
      <c r="Q25" s="140"/>
      <c r="R25" s="122"/>
      <c r="S25" s="122"/>
      <c r="T25" s="122"/>
      <c r="U25" s="122"/>
      <c r="V25" s="122"/>
      <c r="W25" s="122"/>
      <c r="X25" s="122"/>
      <c r="Y25" s="122"/>
      <c r="Z25" s="142"/>
      <c r="AA25" s="122"/>
      <c r="AB25" s="122"/>
      <c r="AC25" s="122"/>
      <c r="AD25" s="122"/>
      <c r="AE25" s="122"/>
      <c r="AF25" s="122"/>
      <c r="AG25" s="122"/>
      <c r="AH25" s="122"/>
    </row>
    <row r="26" spans="1:34" s="123" customFormat="1">
      <c r="A26" s="489" t="s">
        <v>546</v>
      </c>
      <c r="B26" s="139">
        <f t="shared" ref="B26:B36" si="5">F42+G42+H42</f>
        <v>715424</v>
      </c>
      <c r="C26" s="139">
        <f t="shared" si="1"/>
        <v>107820</v>
      </c>
      <c r="D26" s="139">
        <f t="shared" si="1"/>
        <v>10175934</v>
      </c>
      <c r="E26" s="139">
        <f t="shared" si="1"/>
        <v>14343231</v>
      </c>
      <c r="F26" s="139">
        <f t="shared" si="1"/>
        <v>430574</v>
      </c>
      <c r="G26" s="139">
        <f t="shared" ref="G26:G36" si="6">I42+J42+K42+L42</f>
        <v>4701021</v>
      </c>
      <c r="H26" s="139">
        <f t="shared" si="2"/>
        <v>9740043</v>
      </c>
      <c r="I26" s="139">
        <f t="shared" ref="I26:I36" si="7">N42+O42+P42</f>
        <v>3764576</v>
      </c>
      <c r="J26" s="139">
        <f t="shared" ref="J26:J36" si="8">Q42</f>
        <v>1267056</v>
      </c>
      <c r="K26" s="139">
        <f t="shared" ref="K26:K36" si="9">R42</f>
        <v>358136</v>
      </c>
      <c r="L26" s="139">
        <f t="shared" ref="L26:L36" si="10">S42</f>
        <v>5126327</v>
      </c>
      <c r="M26" s="139">
        <f t="shared" si="3"/>
        <v>101126</v>
      </c>
      <c r="N26" s="139">
        <f t="shared" si="4"/>
        <v>50831268</v>
      </c>
      <c r="O26" s="122"/>
      <c r="P26" s="140"/>
      <c r="Q26" s="140"/>
      <c r="R26" s="122"/>
      <c r="S26" s="122"/>
      <c r="T26" s="122"/>
      <c r="U26" s="122"/>
      <c r="V26" s="122"/>
      <c r="W26" s="122"/>
      <c r="X26" s="122"/>
      <c r="Y26" s="122"/>
      <c r="Z26" s="142"/>
      <c r="AA26" s="122"/>
      <c r="AB26" s="122"/>
      <c r="AC26" s="122"/>
      <c r="AD26" s="122"/>
      <c r="AE26" s="122"/>
      <c r="AF26" s="122"/>
      <c r="AG26" s="122"/>
      <c r="AH26" s="122"/>
    </row>
    <row r="27" spans="1:34">
      <c r="A27" s="489" t="s">
        <v>547</v>
      </c>
      <c r="B27" s="139">
        <f t="shared" si="5"/>
        <v>611179</v>
      </c>
      <c r="C27" s="139">
        <f t="shared" si="1"/>
        <v>49885</v>
      </c>
      <c r="D27" s="139">
        <f t="shared" si="1"/>
        <v>7798164</v>
      </c>
      <c r="E27" s="139">
        <f t="shared" si="1"/>
        <v>13452821</v>
      </c>
      <c r="F27" s="139">
        <f t="shared" si="1"/>
        <v>335091</v>
      </c>
      <c r="G27" s="139">
        <f t="shared" si="6"/>
        <v>7948078</v>
      </c>
      <c r="H27" s="139">
        <f t="shared" si="2"/>
        <v>7427138</v>
      </c>
      <c r="I27" s="139">
        <f t="shared" si="7"/>
        <v>3342014</v>
      </c>
      <c r="J27" s="139">
        <f t="shared" si="8"/>
        <v>1276836</v>
      </c>
      <c r="K27" s="139">
        <f t="shared" si="9"/>
        <v>377454</v>
      </c>
      <c r="L27" s="139">
        <f t="shared" si="10"/>
        <v>6770131</v>
      </c>
      <c r="M27" s="139">
        <f t="shared" si="3"/>
        <v>90689</v>
      </c>
      <c r="N27" s="139">
        <f t="shared" si="4"/>
        <v>49479480</v>
      </c>
      <c r="O27" s="122"/>
      <c r="P27" s="140"/>
      <c r="Q27" s="140"/>
      <c r="R27" s="122"/>
      <c r="S27" s="122"/>
      <c r="T27" s="122"/>
      <c r="U27" s="122"/>
      <c r="V27" s="122"/>
      <c r="W27" s="122"/>
      <c r="X27" s="122"/>
      <c r="Y27" s="122"/>
      <c r="Z27" s="142"/>
      <c r="AA27" s="122"/>
      <c r="AB27" s="122"/>
      <c r="AC27" s="122"/>
      <c r="AD27" s="122"/>
      <c r="AE27" s="122"/>
      <c r="AF27" s="122"/>
      <c r="AG27" s="122"/>
      <c r="AH27" s="122"/>
    </row>
    <row r="28" spans="1:34" s="123" customFormat="1">
      <c r="A28" s="489" t="s">
        <v>548</v>
      </c>
      <c r="B28" s="139">
        <f t="shared" si="5"/>
        <v>842195</v>
      </c>
      <c r="C28" s="139">
        <f t="shared" si="1"/>
        <v>48651</v>
      </c>
      <c r="D28" s="139">
        <f t="shared" si="1"/>
        <v>8911186</v>
      </c>
      <c r="E28" s="139">
        <f t="shared" si="1"/>
        <v>14961083</v>
      </c>
      <c r="F28" s="139">
        <f t="shared" si="1"/>
        <v>41683</v>
      </c>
      <c r="G28" s="139">
        <f t="shared" si="6"/>
        <v>10258187</v>
      </c>
      <c r="H28" s="139">
        <f t="shared" si="2"/>
        <v>8498660</v>
      </c>
      <c r="I28" s="139">
        <f t="shared" si="7"/>
        <v>3007484</v>
      </c>
      <c r="J28" s="139">
        <f t="shared" si="8"/>
        <v>2075052</v>
      </c>
      <c r="K28" s="139">
        <f t="shared" si="9"/>
        <v>251614</v>
      </c>
      <c r="L28" s="139">
        <f t="shared" si="10"/>
        <v>7089851</v>
      </c>
      <c r="M28" s="139">
        <f t="shared" si="3"/>
        <v>121219</v>
      </c>
      <c r="N28" s="139">
        <f t="shared" si="4"/>
        <v>56106865</v>
      </c>
      <c r="O28" s="122"/>
      <c r="P28" s="140"/>
      <c r="Q28" s="140"/>
      <c r="R28" s="122"/>
      <c r="S28" s="122"/>
      <c r="T28" s="122"/>
      <c r="U28" s="122"/>
      <c r="V28" s="122"/>
      <c r="W28" s="122"/>
      <c r="X28" s="122"/>
      <c r="Y28" s="122"/>
      <c r="Z28" s="142"/>
      <c r="AA28" s="122"/>
      <c r="AB28" s="122"/>
      <c r="AC28" s="122"/>
      <c r="AD28" s="122"/>
      <c r="AE28" s="122"/>
      <c r="AF28" s="122"/>
      <c r="AG28" s="122"/>
      <c r="AH28" s="122"/>
    </row>
    <row r="29" spans="1:34">
      <c r="A29" s="489" t="s">
        <v>549</v>
      </c>
      <c r="B29" s="139">
        <f t="shared" si="5"/>
        <v>589594</v>
      </c>
      <c r="C29" s="139">
        <f t="shared" si="1"/>
        <v>19341</v>
      </c>
      <c r="D29" s="139">
        <f t="shared" si="1"/>
        <v>9622564</v>
      </c>
      <c r="E29" s="139">
        <f t="shared" si="1"/>
        <v>12334710</v>
      </c>
      <c r="F29" s="139">
        <f t="shared" si="1"/>
        <v>56257</v>
      </c>
      <c r="G29" s="139">
        <f t="shared" si="6"/>
        <v>7023807</v>
      </c>
      <c r="H29" s="139">
        <f t="shared" si="2"/>
        <v>12525902</v>
      </c>
      <c r="I29" s="139">
        <f t="shared" si="7"/>
        <v>2100730</v>
      </c>
      <c r="J29" s="139">
        <f t="shared" si="8"/>
        <v>1592681</v>
      </c>
      <c r="K29" s="139">
        <f t="shared" si="9"/>
        <v>196899</v>
      </c>
      <c r="L29" s="139">
        <f t="shared" si="10"/>
        <v>8330471</v>
      </c>
      <c r="M29" s="139">
        <f t="shared" si="3"/>
        <v>467807</v>
      </c>
      <c r="N29" s="139">
        <f t="shared" si="4"/>
        <v>54860763</v>
      </c>
      <c r="O29" s="122"/>
      <c r="P29" s="140"/>
      <c r="Q29" s="140"/>
      <c r="R29" s="122"/>
      <c r="S29" s="122"/>
      <c r="T29" s="122"/>
      <c r="U29" s="122"/>
      <c r="V29" s="122"/>
      <c r="W29" s="122"/>
      <c r="X29" s="122"/>
      <c r="Y29" s="122"/>
      <c r="Z29" s="142"/>
      <c r="AA29" s="122"/>
      <c r="AB29" s="122"/>
      <c r="AC29" s="122"/>
      <c r="AD29" s="122"/>
      <c r="AE29" s="122"/>
      <c r="AF29" s="122"/>
      <c r="AG29" s="122"/>
      <c r="AH29" s="122"/>
    </row>
    <row r="30" spans="1:34">
      <c r="A30" s="489" t="s">
        <v>550</v>
      </c>
      <c r="B30" s="139">
        <f t="shared" si="5"/>
        <v>990760</v>
      </c>
      <c r="C30" s="139">
        <f t="shared" si="1"/>
        <v>49934</v>
      </c>
      <c r="D30" s="139">
        <f t="shared" si="1"/>
        <v>11839193</v>
      </c>
      <c r="E30" s="139">
        <f t="shared" si="1"/>
        <v>23362821</v>
      </c>
      <c r="F30" s="139">
        <f t="shared" si="1"/>
        <v>51218</v>
      </c>
      <c r="G30" s="139">
        <f t="shared" si="6"/>
        <v>8133071</v>
      </c>
      <c r="H30" s="139">
        <f t="shared" si="2"/>
        <v>10030123</v>
      </c>
      <c r="I30" s="139">
        <f t="shared" si="7"/>
        <v>2535945</v>
      </c>
      <c r="J30" s="139">
        <f t="shared" si="8"/>
        <v>1328088</v>
      </c>
      <c r="K30" s="139">
        <f t="shared" si="9"/>
        <v>537313</v>
      </c>
      <c r="L30" s="139">
        <f t="shared" si="10"/>
        <v>7147763</v>
      </c>
      <c r="M30" s="139">
        <f t="shared" si="3"/>
        <v>497189</v>
      </c>
      <c r="N30" s="139">
        <f t="shared" si="4"/>
        <v>66503418</v>
      </c>
      <c r="O30" s="122"/>
      <c r="P30" s="140"/>
      <c r="Q30" s="140"/>
      <c r="R30" s="122"/>
      <c r="S30" s="122"/>
      <c r="T30" s="122"/>
      <c r="U30" s="122"/>
      <c r="V30" s="122"/>
      <c r="W30" s="122"/>
      <c r="X30" s="122"/>
      <c r="Y30" s="122"/>
      <c r="Z30" s="142"/>
      <c r="AA30" s="122"/>
      <c r="AB30" s="122"/>
      <c r="AC30" s="122"/>
      <c r="AD30" s="122"/>
      <c r="AE30" s="122"/>
      <c r="AF30" s="122"/>
      <c r="AG30" s="122"/>
      <c r="AH30" s="122"/>
    </row>
    <row r="31" spans="1:34">
      <c r="A31" s="489" t="s">
        <v>551</v>
      </c>
      <c r="B31" s="139">
        <f t="shared" si="5"/>
        <v>879176</v>
      </c>
      <c r="C31" s="139">
        <f t="shared" si="1"/>
        <v>47303</v>
      </c>
      <c r="D31" s="139">
        <f t="shared" si="1"/>
        <v>9744431</v>
      </c>
      <c r="E31" s="139">
        <f t="shared" si="1"/>
        <v>18261375</v>
      </c>
      <c r="F31" s="139">
        <f t="shared" si="1"/>
        <v>76994</v>
      </c>
      <c r="G31" s="139">
        <f t="shared" si="6"/>
        <v>8523297</v>
      </c>
      <c r="H31" s="139">
        <f t="shared" si="2"/>
        <v>12603985</v>
      </c>
      <c r="I31" s="139">
        <f t="shared" si="7"/>
        <v>3454792</v>
      </c>
      <c r="J31" s="139">
        <f t="shared" si="8"/>
        <v>2088749</v>
      </c>
      <c r="K31" s="139">
        <f t="shared" si="9"/>
        <v>313204</v>
      </c>
      <c r="L31" s="139">
        <f t="shared" si="10"/>
        <v>14873388</v>
      </c>
      <c r="M31" s="139">
        <f t="shared" si="3"/>
        <v>499301</v>
      </c>
      <c r="N31" s="139">
        <f t="shared" si="4"/>
        <v>71365995</v>
      </c>
      <c r="O31" s="122"/>
      <c r="P31" s="140"/>
      <c r="Q31" s="140"/>
      <c r="R31" s="122"/>
      <c r="S31" s="122"/>
      <c r="T31" s="122"/>
      <c r="U31" s="122"/>
      <c r="V31" s="122"/>
      <c r="W31" s="122"/>
      <c r="X31" s="122"/>
      <c r="Y31" s="122"/>
      <c r="Z31" s="142"/>
      <c r="AA31" s="122"/>
      <c r="AB31" s="122"/>
      <c r="AC31" s="122"/>
      <c r="AD31" s="122"/>
      <c r="AE31" s="122"/>
      <c r="AF31" s="122"/>
      <c r="AG31" s="122"/>
      <c r="AH31" s="122"/>
    </row>
    <row r="32" spans="1:34">
      <c r="A32" s="489" t="s">
        <v>552</v>
      </c>
      <c r="B32" s="139">
        <f t="shared" si="5"/>
        <v>1009190</v>
      </c>
      <c r="C32" s="139">
        <f t="shared" si="1"/>
        <v>85129</v>
      </c>
      <c r="D32" s="139">
        <f t="shared" si="1"/>
        <v>8448828</v>
      </c>
      <c r="E32" s="139">
        <f t="shared" si="1"/>
        <v>23196930</v>
      </c>
      <c r="F32" s="139">
        <f t="shared" si="1"/>
        <v>65808</v>
      </c>
      <c r="G32" s="139">
        <f t="shared" si="6"/>
        <v>8563894</v>
      </c>
      <c r="H32" s="139">
        <f t="shared" si="2"/>
        <v>11926109</v>
      </c>
      <c r="I32" s="139">
        <f t="shared" si="7"/>
        <v>2384206</v>
      </c>
      <c r="J32" s="139">
        <f t="shared" si="8"/>
        <v>2146923</v>
      </c>
      <c r="K32" s="139">
        <f t="shared" si="9"/>
        <v>585647</v>
      </c>
      <c r="L32" s="139">
        <f t="shared" si="10"/>
        <v>10661453</v>
      </c>
      <c r="M32" s="139">
        <f t="shared" si="3"/>
        <v>564039</v>
      </c>
      <c r="N32" s="139">
        <f t="shared" si="4"/>
        <v>69638156</v>
      </c>
      <c r="O32" s="122"/>
      <c r="P32" s="140"/>
      <c r="Q32" s="140"/>
      <c r="R32" s="122"/>
      <c r="S32" s="122"/>
      <c r="T32" s="122"/>
      <c r="U32" s="122"/>
      <c r="V32" s="122"/>
      <c r="W32" s="122"/>
      <c r="X32" s="122"/>
      <c r="Y32" s="122"/>
      <c r="Z32" s="142"/>
      <c r="AA32" s="122"/>
      <c r="AB32" s="122"/>
      <c r="AC32" s="122"/>
      <c r="AD32" s="122"/>
      <c r="AE32" s="122"/>
      <c r="AF32" s="122"/>
      <c r="AG32" s="122"/>
      <c r="AH32" s="122"/>
    </row>
    <row r="33" spans="1:37">
      <c r="A33" s="489" t="s">
        <v>553</v>
      </c>
      <c r="B33" s="139">
        <f t="shared" si="5"/>
        <v>958558</v>
      </c>
      <c r="C33" s="139">
        <f t="shared" si="1"/>
        <v>84890</v>
      </c>
      <c r="D33" s="139">
        <f t="shared" si="1"/>
        <v>10134844</v>
      </c>
      <c r="E33" s="139">
        <f t="shared" si="1"/>
        <v>16426549</v>
      </c>
      <c r="F33" s="139">
        <f t="shared" si="1"/>
        <v>54045</v>
      </c>
      <c r="G33" s="139">
        <f t="shared" si="6"/>
        <v>9161432</v>
      </c>
      <c r="H33" s="139">
        <f t="shared" si="2"/>
        <v>10617729</v>
      </c>
      <c r="I33" s="139">
        <f t="shared" si="7"/>
        <v>5018927</v>
      </c>
      <c r="J33" s="139">
        <f t="shared" si="8"/>
        <v>1496094</v>
      </c>
      <c r="K33" s="139">
        <f t="shared" si="9"/>
        <v>725221</v>
      </c>
      <c r="L33" s="139">
        <f t="shared" si="10"/>
        <v>5908970</v>
      </c>
      <c r="M33" s="139">
        <f t="shared" si="3"/>
        <v>441333</v>
      </c>
      <c r="N33" s="139">
        <f t="shared" si="4"/>
        <v>61028592</v>
      </c>
      <c r="O33" s="122"/>
      <c r="P33" s="140"/>
      <c r="Q33" s="140"/>
      <c r="R33" s="122"/>
      <c r="S33" s="122"/>
      <c r="T33" s="122"/>
      <c r="U33" s="122"/>
      <c r="V33" s="122"/>
      <c r="W33" s="122"/>
      <c r="X33" s="122"/>
      <c r="Y33" s="122"/>
      <c r="Z33" s="142"/>
      <c r="AA33" s="122"/>
      <c r="AB33" s="122"/>
      <c r="AC33" s="122"/>
      <c r="AD33" s="122"/>
      <c r="AE33" s="122"/>
      <c r="AF33" s="122"/>
      <c r="AG33" s="122"/>
      <c r="AH33" s="122"/>
    </row>
    <row r="34" spans="1:37">
      <c r="A34" s="489" t="s">
        <v>554</v>
      </c>
      <c r="B34" s="139">
        <f t="shared" si="5"/>
        <v>1252108</v>
      </c>
      <c r="C34" s="139">
        <f t="shared" si="1"/>
        <v>56630</v>
      </c>
      <c r="D34" s="139">
        <f t="shared" si="1"/>
        <v>11331392</v>
      </c>
      <c r="E34" s="139">
        <f t="shared" si="1"/>
        <v>21444993</v>
      </c>
      <c r="F34" s="139">
        <f t="shared" si="1"/>
        <v>103550</v>
      </c>
      <c r="G34" s="139">
        <f t="shared" si="6"/>
        <v>20475128</v>
      </c>
      <c r="H34" s="139">
        <f t="shared" si="2"/>
        <v>11699356</v>
      </c>
      <c r="I34" s="139">
        <f t="shared" si="7"/>
        <v>4180731</v>
      </c>
      <c r="J34" s="139">
        <f t="shared" si="8"/>
        <v>1347680</v>
      </c>
      <c r="K34" s="139">
        <f t="shared" si="9"/>
        <v>992758</v>
      </c>
      <c r="L34" s="139">
        <f t="shared" si="10"/>
        <v>7604422</v>
      </c>
      <c r="M34" s="139">
        <f t="shared" si="3"/>
        <v>579458</v>
      </c>
      <c r="N34" s="139">
        <f t="shared" si="4"/>
        <v>81068206</v>
      </c>
      <c r="O34" s="122"/>
      <c r="P34" s="140"/>
      <c r="Q34" s="140"/>
      <c r="R34" s="122"/>
      <c r="S34" s="122"/>
      <c r="T34" s="122"/>
      <c r="U34" s="122"/>
      <c r="V34" s="122"/>
      <c r="W34" s="122"/>
      <c r="X34" s="122"/>
      <c r="Y34" s="122"/>
      <c r="Z34" s="142"/>
      <c r="AA34" s="122"/>
      <c r="AB34" s="122"/>
      <c r="AC34" s="122"/>
      <c r="AD34" s="122"/>
      <c r="AE34" s="122"/>
      <c r="AF34" s="122"/>
      <c r="AG34" s="122"/>
      <c r="AH34" s="122"/>
    </row>
    <row r="35" spans="1:37">
      <c r="A35" s="489" t="s">
        <v>555</v>
      </c>
      <c r="B35" s="139">
        <f t="shared" si="5"/>
        <v>738007</v>
      </c>
      <c r="C35" s="139">
        <f t="shared" si="1"/>
        <v>24069</v>
      </c>
      <c r="D35" s="139">
        <f t="shared" si="1"/>
        <v>13419763</v>
      </c>
      <c r="E35" s="139">
        <f t="shared" si="1"/>
        <v>20269228</v>
      </c>
      <c r="F35" s="139">
        <f t="shared" si="1"/>
        <v>453113</v>
      </c>
      <c r="G35" s="139">
        <f t="shared" si="6"/>
        <v>12860126</v>
      </c>
      <c r="H35" s="139">
        <f t="shared" si="2"/>
        <v>14534220</v>
      </c>
      <c r="I35" s="139">
        <f t="shared" si="7"/>
        <v>2273840</v>
      </c>
      <c r="J35" s="139">
        <f t="shared" si="8"/>
        <v>1132623</v>
      </c>
      <c r="K35" s="139">
        <f t="shared" si="9"/>
        <v>299203</v>
      </c>
      <c r="L35" s="139">
        <f t="shared" si="10"/>
        <v>5390553</v>
      </c>
      <c r="M35" s="139">
        <f t="shared" si="3"/>
        <v>590821</v>
      </c>
      <c r="N35" s="139">
        <f t="shared" si="4"/>
        <v>71985566</v>
      </c>
      <c r="O35" s="122"/>
      <c r="P35" s="140"/>
      <c r="Q35" s="140"/>
      <c r="R35" s="122"/>
      <c r="S35" s="122"/>
      <c r="T35" s="122"/>
      <c r="U35" s="122"/>
      <c r="V35" s="122"/>
      <c r="W35" s="122"/>
      <c r="X35" s="122"/>
      <c r="Y35" s="122"/>
      <c r="Z35" s="142"/>
      <c r="AA35" s="122"/>
      <c r="AB35" s="122"/>
      <c r="AC35" s="122"/>
      <c r="AD35" s="122"/>
      <c r="AE35" s="122"/>
      <c r="AF35" s="122"/>
      <c r="AG35" s="122"/>
      <c r="AH35" s="122"/>
    </row>
    <row r="36" spans="1:37">
      <c r="A36" s="489" t="s">
        <v>556</v>
      </c>
      <c r="B36" s="139">
        <f t="shared" si="5"/>
        <v>883263</v>
      </c>
      <c r="C36" s="139">
        <f t="shared" si="1"/>
        <v>22503</v>
      </c>
      <c r="D36" s="139">
        <f t="shared" si="1"/>
        <v>10877473</v>
      </c>
      <c r="E36" s="139">
        <f t="shared" si="1"/>
        <v>18678631</v>
      </c>
      <c r="F36" s="139">
        <f t="shared" si="1"/>
        <v>2565064</v>
      </c>
      <c r="G36" s="139">
        <f t="shared" si="6"/>
        <v>6154276</v>
      </c>
      <c r="H36" s="139">
        <f t="shared" si="2"/>
        <v>14749692</v>
      </c>
      <c r="I36" s="139">
        <f t="shared" si="7"/>
        <v>2393087</v>
      </c>
      <c r="J36" s="139">
        <f t="shared" si="8"/>
        <v>1374901</v>
      </c>
      <c r="K36" s="139">
        <f t="shared" si="9"/>
        <v>324837</v>
      </c>
      <c r="L36" s="139">
        <f t="shared" si="10"/>
        <v>4583315</v>
      </c>
      <c r="M36" s="139">
        <f t="shared" si="3"/>
        <v>642647</v>
      </c>
      <c r="N36" s="139">
        <f t="shared" si="4"/>
        <v>63249689</v>
      </c>
      <c r="O36" s="122"/>
      <c r="P36" s="140"/>
      <c r="Q36" s="140"/>
      <c r="R36" s="122"/>
      <c r="S36" s="122"/>
      <c r="T36" s="122"/>
      <c r="U36" s="122"/>
      <c r="V36" s="122"/>
      <c r="W36" s="122"/>
      <c r="X36" s="122"/>
      <c r="Y36" s="122"/>
      <c r="Z36" s="142"/>
      <c r="AA36" s="122"/>
      <c r="AB36" s="122"/>
      <c r="AC36" s="122"/>
      <c r="AD36" s="122"/>
      <c r="AE36" s="122"/>
      <c r="AF36" s="122"/>
      <c r="AG36" s="122"/>
      <c r="AH36" s="122"/>
    </row>
    <row r="37" spans="1:37">
      <c r="A37" s="141" t="s">
        <v>213</v>
      </c>
      <c r="B37" s="139">
        <f>SUM(B25:B36)</f>
        <v>10212371</v>
      </c>
      <c r="C37" s="139">
        <f>SUM(C25:C36)</f>
        <v>673608</v>
      </c>
      <c r="D37" s="139">
        <f t="shared" ref="D37:M37" si="11">SUM(D25:D36)</f>
        <v>120930572</v>
      </c>
      <c r="E37" s="139">
        <f t="shared" si="11"/>
        <v>209906859</v>
      </c>
      <c r="F37" s="139">
        <f t="shared" si="11"/>
        <v>4434948</v>
      </c>
      <c r="G37" s="139">
        <f t="shared" si="11"/>
        <v>111743424</v>
      </c>
      <c r="H37" s="139">
        <f t="shared" si="11"/>
        <v>135286498</v>
      </c>
      <c r="I37" s="139">
        <f t="shared" si="11"/>
        <v>38223085</v>
      </c>
      <c r="J37" s="139">
        <f t="shared" si="11"/>
        <v>18293760</v>
      </c>
      <c r="K37" s="139">
        <f t="shared" si="11"/>
        <v>5756697</v>
      </c>
      <c r="L37" s="139">
        <f t="shared" si="11"/>
        <v>89251096</v>
      </c>
      <c r="M37" s="139">
        <f t="shared" si="11"/>
        <v>4687222</v>
      </c>
      <c r="N37" s="139">
        <f t="shared" si="4"/>
        <v>749400140</v>
      </c>
      <c r="O37" s="142"/>
      <c r="P37" s="122"/>
      <c r="Q37" s="122"/>
      <c r="R37" s="122"/>
      <c r="S37" s="122"/>
      <c r="T37" s="122"/>
      <c r="U37" s="122"/>
      <c r="V37" s="122"/>
      <c r="W37" s="122"/>
      <c r="X37" s="122"/>
      <c r="Y37" s="122"/>
      <c r="Z37" s="142"/>
      <c r="AA37" s="122"/>
      <c r="AB37" s="122"/>
      <c r="AC37" s="122"/>
      <c r="AD37" s="122"/>
      <c r="AE37" s="122"/>
      <c r="AF37" s="122"/>
      <c r="AG37" s="122"/>
      <c r="AH37" s="122"/>
    </row>
    <row r="38" spans="1:37" ht="5.0999999999999996" customHeight="1">
      <c r="A38" s="143"/>
      <c r="B38" s="140"/>
      <c r="C38" s="140"/>
      <c r="D38" s="140"/>
      <c r="E38" s="140"/>
      <c r="F38" s="140"/>
      <c r="G38" s="140"/>
      <c r="H38" s="140"/>
      <c r="I38" s="140"/>
      <c r="J38" s="140"/>
      <c r="K38" s="140"/>
      <c r="L38" s="140"/>
      <c r="M38" s="140"/>
      <c r="N38" s="140"/>
      <c r="O38" s="140"/>
      <c r="P38" s="122"/>
      <c r="Q38" s="122"/>
      <c r="R38" s="122"/>
      <c r="S38" s="122"/>
      <c r="T38" s="122"/>
      <c r="U38" s="122"/>
      <c r="V38" s="122"/>
      <c r="W38" s="122"/>
      <c r="X38" s="122"/>
      <c r="Y38" s="122"/>
      <c r="Z38" s="142"/>
      <c r="AA38" s="122"/>
      <c r="AB38" s="122"/>
      <c r="AC38" s="122"/>
      <c r="AD38" s="122"/>
      <c r="AE38" s="122"/>
      <c r="AF38" s="122"/>
      <c r="AG38" s="122"/>
      <c r="AH38" s="122"/>
    </row>
    <row r="39" spans="1:37">
      <c r="A39" s="144" t="s">
        <v>63</v>
      </c>
      <c r="B39" s="145"/>
      <c r="C39" s="145"/>
      <c r="D39" s="146"/>
      <c r="E39" s="146"/>
      <c r="F39" s="146"/>
      <c r="G39" s="146"/>
      <c r="H39" s="146"/>
      <c r="I39" s="146"/>
      <c r="J39" s="146"/>
      <c r="K39" s="146"/>
      <c r="L39" s="146"/>
      <c r="M39" s="146"/>
      <c r="N39" s="146"/>
      <c r="O39" s="122"/>
      <c r="P39" s="122"/>
      <c r="Q39" s="122"/>
      <c r="R39" s="122"/>
      <c r="S39" s="122"/>
      <c r="T39" s="122"/>
      <c r="U39" s="122"/>
      <c r="V39" s="122"/>
      <c r="W39" s="122"/>
      <c r="X39" s="122"/>
      <c r="Y39" s="122"/>
      <c r="Z39" s="142"/>
      <c r="AA39" s="122"/>
      <c r="AB39" s="122"/>
      <c r="AC39" s="122"/>
      <c r="AD39" s="122"/>
      <c r="AE39" s="122"/>
      <c r="AF39" s="122"/>
      <c r="AG39" s="122"/>
      <c r="AH39" s="122"/>
    </row>
    <row r="40" spans="1:37" ht="25.5">
      <c r="A40" s="137" t="s">
        <v>167</v>
      </c>
      <c r="B40" s="147" t="s">
        <v>72</v>
      </c>
      <c r="C40" s="138" t="s">
        <v>228</v>
      </c>
      <c r="D40" s="147" t="s">
        <v>129</v>
      </c>
      <c r="E40" s="147" t="s">
        <v>130</v>
      </c>
      <c r="F40" s="147" t="s">
        <v>454</v>
      </c>
      <c r="G40" s="147" t="s">
        <v>73</v>
      </c>
      <c r="H40" s="147" t="s">
        <v>358</v>
      </c>
      <c r="I40" s="147" t="s">
        <v>97</v>
      </c>
      <c r="J40" s="147" t="s">
        <v>452</v>
      </c>
      <c r="K40" s="147" t="s">
        <v>453</v>
      </c>
      <c r="L40" s="310" t="s">
        <v>323</v>
      </c>
      <c r="M40" s="147" t="s">
        <v>98</v>
      </c>
      <c r="N40" s="147" t="s">
        <v>99</v>
      </c>
      <c r="O40" s="147" t="s">
        <v>456</v>
      </c>
      <c r="P40" s="147" t="s">
        <v>165</v>
      </c>
      <c r="Q40" s="131" t="s">
        <v>66</v>
      </c>
      <c r="R40" s="147" t="s">
        <v>104</v>
      </c>
      <c r="S40" s="147" t="s">
        <v>438</v>
      </c>
      <c r="T40" s="131" t="s">
        <v>105</v>
      </c>
      <c r="U40" s="148" t="s">
        <v>174</v>
      </c>
      <c r="V40" s="122"/>
      <c r="W40" s="122"/>
      <c r="X40" s="122"/>
      <c r="Y40" s="122"/>
      <c r="Z40" s="142"/>
      <c r="AA40" s="122"/>
      <c r="AB40" s="122"/>
      <c r="AC40" s="122"/>
      <c r="AD40" s="122"/>
      <c r="AE40" s="122"/>
      <c r="AF40" s="122"/>
      <c r="AG40" s="122"/>
      <c r="AH40" s="122"/>
      <c r="AI40" s="122"/>
      <c r="AJ40" s="122"/>
      <c r="AK40" s="122"/>
    </row>
    <row r="41" spans="1:37">
      <c r="A41" s="489" t="s">
        <v>520</v>
      </c>
      <c r="B41" s="563">
        <v>77453</v>
      </c>
      <c r="C41" s="563">
        <v>8626800</v>
      </c>
      <c r="D41" s="563">
        <v>13174487</v>
      </c>
      <c r="E41" s="563">
        <v>201551</v>
      </c>
      <c r="F41" s="563">
        <v>18738</v>
      </c>
      <c r="G41" s="563">
        <v>197938</v>
      </c>
      <c r="H41" s="560">
        <v>526241</v>
      </c>
      <c r="I41" s="563">
        <v>7827492</v>
      </c>
      <c r="J41" s="563">
        <v>45038</v>
      </c>
      <c r="K41" s="563">
        <v>14443</v>
      </c>
      <c r="L41" s="563">
        <v>54134</v>
      </c>
      <c r="M41" s="563">
        <v>10933541</v>
      </c>
      <c r="N41" s="563">
        <v>2342614</v>
      </c>
      <c r="O41" s="563">
        <v>116</v>
      </c>
      <c r="P41" s="563">
        <v>1424023</v>
      </c>
      <c r="Q41" s="563">
        <v>1167077</v>
      </c>
      <c r="R41" s="563">
        <v>794411</v>
      </c>
      <c r="S41" s="563">
        <v>5764452</v>
      </c>
      <c r="T41" s="563">
        <v>91593</v>
      </c>
      <c r="U41" s="492">
        <f t="shared" ref="U41:U52" si="12">SUM(B41:T41)</f>
        <v>53282142</v>
      </c>
      <c r="V41" s="122"/>
      <c r="W41" s="122"/>
      <c r="X41" s="122"/>
      <c r="Y41" s="122"/>
      <c r="Z41" s="142"/>
      <c r="AA41" s="122"/>
      <c r="AB41" s="122"/>
      <c r="AC41" s="122"/>
      <c r="AD41" s="122"/>
      <c r="AE41" s="122"/>
      <c r="AF41" s="122"/>
      <c r="AG41" s="122"/>
      <c r="AH41" s="122"/>
      <c r="AI41" s="122"/>
      <c r="AJ41" s="122"/>
      <c r="AK41" s="122"/>
    </row>
    <row r="42" spans="1:37">
      <c r="A42" s="489" t="s">
        <v>546</v>
      </c>
      <c r="B42" s="563">
        <v>107820</v>
      </c>
      <c r="C42" s="563">
        <v>10175934</v>
      </c>
      <c r="D42" s="563">
        <v>14343231</v>
      </c>
      <c r="E42" s="563">
        <v>430574</v>
      </c>
      <c r="F42" s="563">
        <v>15407</v>
      </c>
      <c r="G42" s="563">
        <v>278548</v>
      </c>
      <c r="H42" s="560">
        <v>421469</v>
      </c>
      <c r="I42" s="563">
        <v>4550150</v>
      </c>
      <c r="J42" s="563">
        <v>73913</v>
      </c>
      <c r="K42" s="563">
        <v>41604</v>
      </c>
      <c r="L42" s="563">
        <v>35354</v>
      </c>
      <c r="M42" s="563">
        <v>9740043</v>
      </c>
      <c r="N42" s="563">
        <v>2248686</v>
      </c>
      <c r="O42" s="563">
        <v>144</v>
      </c>
      <c r="P42" s="563">
        <v>1515746</v>
      </c>
      <c r="Q42" s="563">
        <v>1267056</v>
      </c>
      <c r="R42" s="563">
        <v>358136</v>
      </c>
      <c r="S42" s="563">
        <v>5126327</v>
      </c>
      <c r="T42" s="563">
        <v>101126</v>
      </c>
      <c r="U42" s="492">
        <f t="shared" si="12"/>
        <v>50831268</v>
      </c>
      <c r="V42" s="122"/>
      <c r="W42" s="122"/>
      <c r="X42" s="122"/>
      <c r="Y42" s="122"/>
      <c r="Z42" s="142"/>
      <c r="AA42" s="122"/>
      <c r="AB42" s="122"/>
      <c r="AC42" s="122"/>
      <c r="AD42" s="122"/>
      <c r="AE42" s="122"/>
      <c r="AF42" s="122"/>
      <c r="AG42" s="122"/>
      <c r="AH42" s="122"/>
      <c r="AI42" s="122"/>
      <c r="AJ42" s="122"/>
      <c r="AK42" s="122"/>
    </row>
    <row r="43" spans="1:37">
      <c r="A43" s="489" t="s">
        <v>547</v>
      </c>
      <c r="B43" s="563">
        <v>49885</v>
      </c>
      <c r="C43" s="563">
        <v>7798164</v>
      </c>
      <c r="D43" s="563">
        <v>13452821</v>
      </c>
      <c r="E43" s="563">
        <v>335091</v>
      </c>
      <c r="F43" s="563">
        <v>14526</v>
      </c>
      <c r="G43" s="563">
        <v>155065</v>
      </c>
      <c r="H43" s="560">
        <v>441588</v>
      </c>
      <c r="I43" s="563">
        <v>7842971</v>
      </c>
      <c r="J43" s="563">
        <v>42618</v>
      </c>
      <c r="K43" s="563">
        <v>10571</v>
      </c>
      <c r="L43" s="563">
        <v>51918</v>
      </c>
      <c r="M43" s="563">
        <v>7427138</v>
      </c>
      <c r="N43" s="563">
        <v>1533834</v>
      </c>
      <c r="O43" s="563">
        <v>120</v>
      </c>
      <c r="P43" s="563">
        <v>1808060</v>
      </c>
      <c r="Q43" s="563">
        <v>1276836</v>
      </c>
      <c r="R43" s="563">
        <v>377454</v>
      </c>
      <c r="S43" s="563">
        <v>6770131</v>
      </c>
      <c r="T43" s="563">
        <v>90689</v>
      </c>
      <c r="U43" s="492">
        <f t="shared" si="12"/>
        <v>49479480</v>
      </c>
      <c r="V43" s="122"/>
      <c r="W43" s="122"/>
      <c r="X43" s="122"/>
      <c r="Y43" s="122"/>
      <c r="Z43" s="142"/>
      <c r="AA43" s="122"/>
      <c r="AB43" s="122"/>
      <c r="AC43" s="122"/>
      <c r="AD43" s="122"/>
      <c r="AE43" s="122"/>
      <c r="AF43" s="122"/>
      <c r="AG43" s="122"/>
      <c r="AH43" s="122"/>
      <c r="AI43" s="122"/>
      <c r="AJ43" s="122"/>
      <c r="AK43" s="122"/>
    </row>
    <row r="44" spans="1:37">
      <c r="A44" s="489" t="s">
        <v>548</v>
      </c>
      <c r="B44" s="563">
        <v>48651</v>
      </c>
      <c r="C44" s="563">
        <v>8911186</v>
      </c>
      <c r="D44" s="563">
        <v>14961083</v>
      </c>
      <c r="E44" s="563">
        <v>41683</v>
      </c>
      <c r="F44" s="563">
        <v>13999</v>
      </c>
      <c r="G44" s="563">
        <v>112641</v>
      </c>
      <c r="H44" s="560">
        <v>715555</v>
      </c>
      <c r="I44" s="563">
        <v>10078825</v>
      </c>
      <c r="J44" s="563">
        <v>54215</v>
      </c>
      <c r="K44" s="563">
        <v>8407</v>
      </c>
      <c r="L44" s="563">
        <v>116740</v>
      </c>
      <c r="M44" s="563">
        <v>8498660</v>
      </c>
      <c r="N44" s="563">
        <v>1859754</v>
      </c>
      <c r="O44" s="563">
        <v>256</v>
      </c>
      <c r="P44" s="563">
        <v>1147474</v>
      </c>
      <c r="Q44" s="563">
        <v>2075052</v>
      </c>
      <c r="R44" s="563">
        <v>251614</v>
      </c>
      <c r="S44" s="563">
        <v>7089851</v>
      </c>
      <c r="T44" s="563">
        <v>121219</v>
      </c>
      <c r="U44" s="492">
        <f t="shared" si="12"/>
        <v>56106865</v>
      </c>
      <c r="V44" s="122"/>
      <c r="W44" s="122"/>
      <c r="X44" s="122"/>
      <c r="Y44" s="122"/>
      <c r="Z44" s="142"/>
      <c r="AA44" s="122"/>
      <c r="AB44" s="122"/>
      <c r="AC44" s="122"/>
      <c r="AD44" s="122"/>
      <c r="AE44" s="122"/>
      <c r="AF44" s="122"/>
      <c r="AG44" s="122"/>
      <c r="AH44" s="122"/>
      <c r="AI44" s="122"/>
      <c r="AJ44" s="122"/>
      <c r="AK44" s="122"/>
    </row>
    <row r="45" spans="1:37">
      <c r="A45" s="489" t="s">
        <v>549</v>
      </c>
      <c r="B45" s="563">
        <v>19341</v>
      </c>
      <c r="C45" s="563">
        <v>9622564</v>
      </c>
      <c r="D45" s="563">
        <v>12334710</v>
      </c>
      <c r="E45" s="563">
        <v>56257</v>
      </c>
      <c r="F45" s="563">
        <v>14579</v>
      </c>
      <c r="G45" s="563">
        <v>76627</v>
      </c>
      <c r="H45" s="560">
        <v>498388</v>
      </c>
      <c r="I45" s="563">
        <v>6939726</v>
      </c>
      <c r="J45" s="563">
        <v>44013</v>
      </c>
      <c r="K45" s="563">
        <v>12254</v>
      </c>
      <c r="L45" s="563">
        <v>27814</v>
      </c>
      <c r="M45" s="563">
        <v>12525902</v>
      </c>
      <c r="N45" s="563">
        <v>1448941</v>
      </c>
      <c r="O45" s="563">
        <v>193</v>
      </c>
      <c r="P45" s="563">
        <v>651596</v>
      </c>
      <c r="Q45" s="563">
        <v>1592681</v>
      </c>
      <c r="R45" s="563">
        <v>196899</v>
      </c>
      <c r="S45" s="563">
        <v>8330471</v>
      </c>
      <c r="T45" s="563">
        <v>467807</v>
      </c>
      <c r="U45" s="492">
        <f t="shared" si="12"/>
        <v>54860763</v>
      </c>
      <c r="V45" s="122"/>
      <c r="W45" s="122"/>
      <c r="X45" s="122"/>
      <c r="Y45" s="122"/>
      <c r="Z45" s="142"/>
      <c r="AA45" s="122"/>
      <c r="AB45" s="122"/>
      <c r="AC45" s="122"/>
      <c r="AD45" s="122"/>
      <c r="AE45" s="122"/>
      <c r="AF45" s="122"/>
      <c r="AG45" s="122"/>
      <c r="AH45" s="122"/>
      <c r="AI45" s="122"/>
      <c r="AJ45" s="122"/>
      <c r="AK45" s="122"/>
    </row>
    <row r="46" spans="1:37" s="123" customFormat="1">
      <c r="A46" s="489" t="s">
        <v>550</v>
      </c>
      <c r="B46" s="563">
        <v>49934</v>
      </c>
      <c r="C46" s="563">
        <v>11839193</v>
      </c>
      <c r="D46" s="563">
        <v>23362821</v>
      </c>
      <c r="E46" s="563">
        <v>51218</v>
      </c>
      <c r="F46" s="563">
        <v>10597</v>
      </c>
      <c r="G46" s="563">
        <v>224726</v>
      </c>
      <c r="H46" s="560">
        <v>755437</v>
      </c>
      <c r="I46" s="563">
        <v>8007674</v>
      </c>
      <c r="J46" s="563">
        <v>69031</v>
      </c>
      <c r="K46" s="563">
        <v>9859</v>
      </c>
      <c r="L46" s="563">
        <v>46507</v>
      </c>
      <c r="M46" s="563">
        <v>10030123</v>
      </c>
      <c r="N46" s="563">
        <v>2049049</v>
      </c>
      <c r="O46" s="563">
        <v>201</v>
      </c>
      <c r="P46" s="563">
        <v>486695</v>
      </c>
      <c r="Q46" s="563">
        <v>1328088</v>
      </c>
      <c r="R46" s="563">
        <v>537313</v>
      </c>
      <c r="S46" s="563">
        <v>7147763</v>
      </c>
      <c r="T46" s="563">
        <v>497189</v>
      </c>
      <c r="U46" s="492">
        <f t="shared" si="12"/>
        <v>66503418</v>
      </c>
      <c r="V46" s="122"/>
      <c r="W46" s="122"/>
      <c r="X46" s="122"/>
      <c r="Y46" s="122"/>
      <c r="Z46" s="142"/>
      <c r="AA46" s="122"/>
      <c r="AB46" s="122"/>
      <c r="AC46" s="122"/>
      <c r="AD46" s="122"/>
      <c r="AE46" s="122"/>
      <c r="AF46" s="122"/>
      <c r="AG46" s="122"/>
      <c r="AH46" s="122"/>
      <c r="AI46" s="122"/>
      <c r="AJ46" s="122"/>
      <c r="AK46" s="122"/>
    </row>
    <row r="47" spans="1:37">
      <c r="A47" s="489" t="s">
        <v>551</v>
      </c>
      <c r="B47" s="563">
        <v>47303</v>
      </c>
      <c r="C47" s="563">
        <v>9744431</v>
      </c>
      <c r="D47" s="563">
        <v>18261375</v>
      </c>
      <c r="E47" s="563">
        <v>76994</v>
      </c>
      <c r="F47" s="563">
        <v>21269</v>
      </c>
      <c r="G47" s="563">
        <v>360187</v>
      </c>
      <c r="H47" s="560">
        <v>497720</v>
      </c>
      <c r="I47" s="563">
        <v>8394935</v>
      </c>
      <c r="J47" s="563">
        <v>48435</v>
      </c>
      <c r="K47" s="563">
        <v>15260</v>
      </c>
      <c r="L47" s="563">
        <v>64667</v>
      </c>
      <c r="M47" s="563">
        <v>12603985</v>
      </c>
      <c r="N47" s="563">
        <v>1111673</v>
      </c>
      <c r="O47" s="563">
        <v>722</v>
      </c>
      <c r="P47" s="563">
        <v>2342397</v>
      </c>
      <c r="Q47" s="563">
        <v>2088749</v>
      </c>
      <c r="R47" s="563">
        <v>313204</v>
      </c>
      <c r="S47" s="563">
        <v>14873388</v>
      </c>
      <c r="T47" s="563">
        <v>499301</v>
      </c>
      <c r="U47" s="492">
        <f t="shared" si="12"/>
        <v>71365995</v>
      </c>
      <c r="V47" s="122"/>
      <c r="W47" s="122"/>
      <c r="X47" s="122"/>
      <c r="Y47" s="122"/>
      <c r="Z47" s="142"/>
      <c r="AA47" s="122"/>
      <c r="AB47" s="122"/>
      <c r="AC47" s="122"/>
      <c r="AD47" s="122"/>
      <c r="AE47" s="122"/>
      <c r="AF47" s="122"/>
      <c r="AG47" s="122"/>
      <c r="AH47" s="122"/>
      <c r="AI47" s="122"/>
      <c r="AJ47" s="122"/>
      <c r="AK47" s="122"/>
    </row>
    <row r="48" spans="1:37">
      <c r="A48" s="489" t="s">
        <v>552</v>
      </c>
      <c r="B48" s="563">
        <v>85129</v>
      </c>
      <c r="C48" s="563">
        <v>8448828</v>
      </c>
      <c r="D48" s="563">
        <v>23196930</v>
      </c>
      <c r="E48" s="563">
        <v>65808</v>
      </c>
      <c r="F48" s="563">
        <v>22104</v>
      </c>
      <c r="G48" s="563">
        <v>326357</v>
      </c>
      <c r="H48" s="560">
        <v>660729</v>
      </c>
      <c r="I48" s="563">
        <v>8421946</v>
      </c>
      <c r="J48" s="563">
        <v>44816</v>
      </c>
      <c r="K48" s="563">
        <v>31855</v>
      </c>
      <c r="L48" s="563">
        <v>65277</v>
      </c>
      <c r="M48" s="563">
        <v>11926109</v>
      </c>
      <c r="N48" s="563">
        <v>1785638</v>
      </c>
      <c r="O48" s="563">
        <v>655</v>
      </c>
      <c r="P48" s="563">
        <v>597913</v>
      </c>
      <c r="Q48" s="563">
        <v>2146923</v>
      </c>
      <c r="R48" s="563">
        <v>585647</v>
      </c>
      <c r="S48" s="563">
        <v>10661453</v>
      </c>
      <c r="T48" s="563">
        <v>564039</v>
      </c>
      <c r="U48" s="492">
        <f t="shared" si="12"/>
        <v>69638156</v>
      </c>
      <c r="V48" s="122"/>
      <c r="W48" s="122"/>
      <c r="X48" s="122"/>
      <c r="Y48" s="122"/>
      <c r="Z48" s="142"/>
      <c r="AA48" s="122"/>
      <c r="AB48" s="122"/>
      <c r="AC48" s="122"/>
      <c r="AD48" s="122"/>
      <c r="AE48" s="122"/>
      <c r="AF48" s="122"/>
      <c r="AG48" s="122"/>
      <c r="AH48" s="122"/>
      <c r="AI48" s="122"/>
      <c r="AJ48" s="122"/>
      <c r="AK48" s="122"/>
    </row>
    <row r="49" spans="1:37">
      <c r="A49" s="489" t="s">
        <v>553</v>
      </c>
      <c r="B49" s="563">
        <v>84890</v>
      </c>
      <c r="C49" s="563">
        <v>10134844</v>
      </c>
      <c r="D49" s="563">
        <v>16426549</v>
      </c>
      <c r="E49" s="563">
        <v>54045</v>
      </c>
      <c r="F49" s="563">
        <v>17403</v>
      </c>
      <c r="G49" s="563">
        <v>213522</v>
      </c>
      <c r="H49" s="560">
        <v>727633</v>
      </c>
      <c r="I49" s="563">
        <v>9027275</v>
      </c>
      <c r="J49" s="563">
        <v>36994</v>
      </c>
      <c r="K49" s="563">
        <v>33389</v>
      </c>
      <c r="L49" s="563">
        <v>63774</v>
      </c>
      <c r="M49" s="563">
        <v>10617729</v>
      </c>
      <c r="N49" s="563">
        <v>2457038</v>
      </c>
      <c r="O49" s="563">
        <v>1059</v>
      </c>
      <c r="P49" s="563">
        <v>2560830</v>
      </c>
      <c r="Q49" s="563">
        <v>1496094</v>
      </c>
      <c r="R49" s="563">
        <v>725221</v>
      </c>
      <c r="S49" s="563">
        <v>5908970</v>
      </c>
      <c r="T49" s="563">
        <v>441333</v>
      </c>
      <c r="U49" s="492">
        <f t="shared" si="12"/>
        <v>61028592</v>
      </c>
      <c r="V49" s="122"/>
      <c r="W49" s="122"/>
      <c r="X49" s="122"/>
      <c r="Y49" s="122"/>
      <c r="Z49" s="142"/>
      <c r="AA49" s="122"/>
      <c r="AB49" s="122"/>
      <c r="AC49" s="122"/>
      <c r="AD49" s="122"/>
      <c r="AE49" s="122"/>
      <c r="AF49" s="122"/>
      <c r="AG49" s="122"/>
      <c r="AH49" s="122"/>
      <c r="AI49" s="122"/>
      <c r="AJ49" s="122"/>
      <c r="AK49" s="122"/>
    </row>
    <row r="50" spans="1:37">
      <c r="A50" s="489" t="s">
        <v>554</v>
      </c>
      <c r="B50" s="563">
        <v>56630</v>
      </c>
      <c r="C50" s="563">
        <v>11331392</v>
      </c>
      <c r="D50" s="563">
        <v>21444993</v>
      </c>
      <c r="E50" s="563">
        <v>103550</v>
      </c>
      <c r="F50" s="563">
        <v>44360</v>
      </c>
      <c r="G50" s="563">
        <v>303620</v>
      </c>
      <c r="H50" s="560">
        <v>904128</v>
      </c>
      <c r="I50" s="563">
        <v>20323905</v>
      </c>
      <c r="J50" s="563">
        <v>43626</v>
      </c>
      <c r="K50" s="563">
        <v>35525</v>
      </c>
      <c r="L50" s="563">
        <v>72072</v>
      </c>
      <c r="M50" s="563">
        <v>11699356</v>
      </c>
      <c r="N50" s="563">
        <v>2240562</v>
      </c>
      <c r="O50" s="563">
        <v>1184</v>
      </c>
      <c r="P50" s="563">
        <v>1938985</v>
      </c>
      <c r="Q50" s="563">
        <v>1347680</v>
      </c>
      <c r="R50" s="563">
        <v>992758</v>
      </c>
      <c r="S50" s="563">
        <v>7604422</v>
      </c>
      <c r="T50" s="563">
        <v>579458</v>
      </c>
      <c r="U50" s="492">
        <f t="shared" si="12"/>
        <v>81068206</v>
      </c>
      <c r="V50" s="122"/>
      <c r="W50" s="122"/>
      <c r="X50" s="122"/>
      <c r="Y50" s="122"/>
      <c r="Z50" s="142"/>
      <c r="AA50" s="122"/>
      <c r="AB50" s="122"/>
      <c r="AC50" s="122"/>
      <c r="AD50" s="122"/>
      <c r="AE50" s="122"/>
      <c r="AF50" s="122"/>
      <c r="AG50" s="122"/>
      <c r="AH50" s="122"/>
      <c r="AI50" s="122"/>
      <c r="AJ50" s="122"/>
      <c r="AK50" s="122"/>
    </row>
    <row r="51" spans="1:37">
      <c r="A51" s="489" t="s">
        <v>555</v>
      </c>
      <c r="B51" s="563">
        <v>24069</v>
      </c>
      <c r="C51" s="563">
        <v>13419763</v>
      </c>
      <c r="D51" s="563">
        <v>20269228</v>
      </c>
      <c r="E51" s="563">
        <v>453113</v>
      </c>
      <c r="F51" s="563">
        <v>23479</v>
      </c>
      <c r="G51" s="563">
        <v>254725</v>
      </c>
      <c r="H51" s="560">
        <v>459803</v>
      </c>
      <c r="I51" s="563">
        <v>12344998</v>
      </c>
      <c r="J51" s="563">
        <v>43121</v>
      </c>
      <c r="K51" s="563">
        <v>11870</v>
      </c>
      <c r="L51" s="563">
        <v>460137</v>
      </c>
      <c r="M51" s="563">
        <v>14534220</v>
      </c>
      <c r="N51" s="563">
        <v>1450555</v>
      </c>
      <c r="O51" s="563">
        <v>238</v>
      </c>
      <c r="P51" s="563">
        <v>823047</v>
      </c>
      <c r="Q51" s="563">
        <v>1132623</v>
      </c>
      <c r="R51" s="563">
        <v>299203</v>
      </c>
      <c r="S51" s="563">
        <v>5390553</v>
      </c>
      <c r="T51" s="563">
        <v>590821</v>
      </c>
      <c r="U51" s="492">
        <f t="shared" si="12"/>
        <v>71985566</v>
      </c>
      <c r="V51" s="122"/>
      <c r="W51" s="122"/>
      <c r="X51" s="122"/>
      <c r="Y51" s="122"/>
      <c r="Z51" s="142"/>
      <c r="AA51" s="122"/>
      <c r="AB51" s="122"/>
      <c r="AC51" s="122"/>
      <c r="AD51" s="122"/>
      <c r="AE51" s="122"/>
      <c r="AF51" s="122"/>
      <c r="AG51" s="122"/>
      <c r="AH51" s="122"/>
      <c r="AI51" s="122"/>
      <c r="AJ51" s="122"/>
      <c r="AK51" s="122"/>
    </row>
    <row r="52" spans="1:37">
      <c r="A52" s="489" t="s">
        <v>556</v>
      </c>
      <c r="B52" s="563">
        <v>22503</v>
      </c>
      <c r="C52" s="563">
        <v>10877473</v>
      </c>
      <c r="D52" s="563">
        <v>18678631</v>
      </c>
      <c r="E52" s="563">
        <v>2565064</v>
      </c>
      <c r="F52" s="563">
        <v>26573</v>
      </c>
      <c r="G52" s="563">
        <v>315558</v>
      </c>
      <c r="H52" s="560">
        <v>541132</v>
      </c>
      <c r="I52" s="563">
        <v>5935017</v>
      </c>
      <c r="J52" s="563">
        <v>36474</v>
      </c>
      <c r="K52" s="563">
        <v>13036</v>
      </c>
      <c r="L52" s="563">
        <v>169749</v>
      </c>
      <c r="M52" s="563">
        <v>14749692</v>
      </c>
      <c r="N52" s="563">
        <v>1501457</v>
      </c>
      <c r="O52" s="563">
        <v>187</v>
      </c>
      <c r="P52" s="563">
        <v>891443</v>
      </c>
      <c r="Q52" s="563">
        <v>1374901</v>
      </c>
      <c r="R52" s="563">
        <v>324837</v>
      </c>
      <c r="S52" s="563">
        <v>4583315</v>
      </c>
      <c r="T52" s="563">
        <v>642647</v>
      </c>
      <c r="U52" s="492">
        <f t="shared" si="12"/>
        <v>63249689</v>
      </c>
      <c r="V52" s="122"/>
      <c r="W52" s="122"/>
      <c r="X52" s="122"/>
      <c r="Y52" s="122"/>
      <c r="Z52" s="142"/>
      <c r="AA52" s="122"/>
      <c r="AB52" s="122"/>
      <c r="AC52" s="122"/>
      <c r="AD52" s="122"/>
      <c r="AE52" s="122"/>
      <c r="AF52" s="122"/>
      <c r="AG52" s="122"/>
      <c r="AH52" s="122"/>
      <c r="AI52" s="122"/>
      <c r="AJ52" s="122"/>
      <c r="AK52" s="122"/>
    </row>
    <row r="53" spans="1:37">
      <c r="A53" s="150" t="s">
        <v>213</v>
      </c>
      <c r="B53" s="492">
        <f>SUM(B41:B52)</f>
        <v>673608</v>
      </c>
      <c r="C53" s="492">
        <f t="shared" ref="C53:T53" si="13">SUM(C41:C52)</f>
        <v>120930572</v>
      </c>
      <c r="D53" s="492">
        <f t="shared" si="13"/>
        <v>209906859</v>
      </c>
      <c r="E53" s="492">
        <f t="shared" si="13"/>
        <v>4434948</v>
      </c>
      <c r="F53" s="492">
        <f t="shared" si="13"/>
        <v>243034</v>
      </c>
      <c r="G53" s="492">
        <f t="shared" si="13"/>
        <v>2819514</v>
      </c>
      <c r="H53" s="492">
        <f t="shared" si="13"/>
        <v>7149823</v>
      </c>
      <c r="I53" s="492">
        <f t="shared" si="13"/>
        <v>109694914</v>
      </c>
      <c r="J53" s="492">
        <f t="shared" si="13"/>
        <v>582294</v>
      </c>
      <c r="K53" s="492">
        <f t="shared" si="13"/>
        <v>238073</v>
      </c>
      <c r="L53" s="492">
        <f t="shared" si="13"/>
        <v>1228143</v>
      </c>
      <c r="M53" s="492">
        <f t="shared" si="13"/>
        <v>135286498</v>
      </c>
      <c r="N53" s="492">
        <f t="shared" si="13"/>
        <v>22029801</v>
      </c>
      <c r="O53" s="492">
        <f t="shared" si="13"/>
        <v>5075</v>
      </c>
      <c r="P53" s="492">
        <f t="shared" si="13"/>
        <v>16188209</v>
      </c>
      <c r="Q53" s="492">
        <f t="shared" si="13"/>
        <v>18293760</v>
      </c>
      <c r="R53" s="492">
        <f t="shared" si="13"/>
        <v>5756697</v>
      </c>
      <c r="S53" s="492">
        <f t="shared" si="13"/>
        <v>89251096</v>
      </c>
      <c r="T53" s="492">
        <f t="shared" si="13"/>
        <v>4687222</v>
      </c>
      <c r="U53" s="492">
        <f>SUM(U41:U52)</f>
        <v>749400140</v>
      </c>
      <c r="V53" s="122"/>
      <c r="W53" s="122"/>
      <c r="X53" s="122"/>
      <c r="Y53" s="122"/>
      <c r="Z53" s="142"/>
      <c r="AA53" s="122"/>
      <c r="AB53" s="122"/>
      <c r="AC53" s="122"/>
      <c r="AD53" s="122"/>
      <c r="AE53" s="122"/>
      <c r="AF53" s="122"/>
      <c r="AG53" s="122"/>
      <c r="AH53" s="122"/>
      <c r="AI53" s="122"/>
      <c r="AJ53" s="122"/>
      <c r="AK53" s="122"/>
    </row>
    <row r="54" spans="1:37">
      <c r="A54" s="122"/>
      <c r="B54" s="122"/>
      <c r="C54" s="122"/>
      <c r="D54" s="122"/>
      <c r="E54" s="122"/>
      <c r="F54" s="122"/>
      <c r="G54" s="142"/>
      <c r="H54" s="122"/>
      <c r="I54" s="122"/>
      <c r="J54" s="122"/>
      <c r="K54" s="122"/>
      <c r="L54" s="122"/>
      <c r="M54" s="122"/>
      <c r="N54" s="122"/>
      <c r="O54" s="122"/>
      <c r="P54" s="122"/>
      <c r="Q54" s="122"/>
      <c r="R54" s="122"/>
      <c r="S54" s="122"/>
      <c r="T54" s="122"/>
      <c r="U54" s="122"/>
      <c r="V54" s="122"/>
      <c r="W54" s="122"/>
      <c r="X54" s="122"/>
      <c r="Y54" s="122"/>
      <c r="Z54" s="142"/>
      <c r="AA54" s="122"/>
      <c r="AB54" s="122"/>
      <c r="AC54" s="122"/>
      <c r="AD54" s="122"/>
      <c r="AE54" s="122"/>
      <c r="AF54" s="122"/>
      <c r="AG54" s="122"/>
      <c r="AH54" s="122"/>
    </row>
    <row r="55" spans="1:37">
      <c r="A55" s="144"/>
      <c r="B55" s="122"/>
      <c r="C55" s="146"/>
      <c r="D55" s="146"/>
      <c r="E55" s="146"/>
      <c r="F55" s="146"/>
      <c r="G55" s="146"/>
      <c r="H55" s="91"/>
      <c r="I55" s="146"/>
      <c r="J55" s="146"/>
      <c r="K55" s="146"/>
      <c r="L55" s="146"/>
      <c r="M55" s="151"/>
      <c r="N55" s="122"/>
      <c r="O55" s="122"/>
      <c r="P55" s="122"/>
      <c r="Q55" s="122"/>
      <c r="R55" s="122"/>
      <c r="S55" s="122"/>
      <c r="T55" s="122"/>
      <c r="U55" s="122"/>
      <c r="V55" s="122"/>
      <c r="W55" s="122"/>
      <c r="X55" s="122"/>
      <c r="Y55" s="122"/>
      <c r="Z55" s="142"/>
      <c r="AA55" s="122"/>
      <c r="AB55" s="122"/>
      <c r="AC55" s="122"/>
      <c r="AD55" s="122"/>
      <c r="AE55" s="122"/>
      <c r="AF55" s="122"/>
      <c r="AG55" s="122"/>
      <c r="AH55" s="122"/>
    </row>
    <row r="56" spans="1:37">
      <c r="A56" s="144"/>
      <c r="B56" s="122"/>
      <c r="C56" s="146"/>
      <c r="D56" s="146"/>
      <c r="E56" s="146"/>
      <c r="F56" s="146"/>
      <c r="G56" s="146"/>
      <c r="H56" s="91"/>
      <c r="I56" s="146"/>
      <c r="J56" s="146"/>
      <c r="K56" s="146"/>
      <c r="L56" s="146"/>
      <c r="M56" s="151"/>
      <c r="N56" s="122"/>
      <c r="O56" s="122"/>
      <c r="P56" s="122"/>
      <c r="Q56" s="122"/>
      <c r="R56" s="122"/>
      <c r="S56" s="122"/>
      <c r="T56" s="122"/>
      <c r="U56" s="122"/>
      <c r="V56" s="122"/>
      <c r="W56" s="122"/>
      <c r="X56" s="122"/>
      <c r="Y56" s="122"/>
      <c r="Z56" s="142"/>
      <c r="AA56" s="122"/>
      <c r="AB56" s="122"/>
      <c r="AC56" s="122"/>
      <c r="AD56" s="122"/>
      <c r="AE56" s="122"/>
      <c r="AF56" s="122"/>
      <c r="AG56" s="122"/>
      <c r="AH56" s="122"/>
    </row>
    <row r="57" spans="1:37">
      <c r="A57" s="144"/>
      <c r="B57" s="122"/>
      <c r="C57" s="146"/>
      <c r="D57" s="146"/>
      <c r="E57" s="146"/>
      <c r="F57" s="146"/>
      <c r="G57" s="146"/>
      <c r="H57" s="91"/>
      <c r="I57" s="146"/>
      <c r="J57" s="146"/>
      <c r="K57" s="146"/>
      <c r="L57" s="146"/>
      <c r="M57" s="151"/>
      <c r="N57" s="122"/>
      <c r="O57" s="122"/>
      <c r="P57" s="122"/>
      <c r="Q57" s="122"/>
      <c r="R57" s="122"/>
      <c r="S57" s="122"/>
      <c r="T57" s="122"/>
      <c r="U57" s="122"/>
      <c r="V57" s="122"/>
      <c r="W57" s="122"/>
      <c r="X57" s="122"/>
      <c r="Y57" s="122"/>
      <c r="Z57" s="142"/>
      <c r="AA57" s="122"/>
      <c r="AB57" s="122"/>
      <c r="AC57" s="122"/>
      <c r="AD57" s="122"/>
      <c r="AE57" s="122"/>
      <c r="AF57" s="122"/>
      <c r="AG57" s="122"/>
      <c r="AH57" s="122"/>
    </row>
    <row r="58" spans="1:37">
      <c r="A58" s="144"/>
      <c r="B58" s="122"/>
      <c r="C58" s="146"/>
      <c r="D58" s="146"/>
      <c r="E58" s="146"/>
      <c r="F58" s="146"/>
      <c r="G58" s="146"/>
      <c r="H58" s="91"/>
      <c r="I58" s="146"/>
      <c r="J58" s="146"/>
      <c r="K58" s="146"/>
      <c r="L58" s="146"/>
      <c r="M58" s="151"/>
      <c r="N58" s="122"/>
      <c r="O58" s="122"/>
      <c r="P58" s="122"/>
      <c r="Q58" s="122"/>
      <c r="R58" s="122"/>
      <c r="S58" s="122"/>
      <c r="T58" s="122"/>
      <c r="U58" s="122"/>
      <c r="V58" s="122"/>
      <c r="W58" s="122"/>
      <c r="X58" s="122"/>
      <c r="Y58" s="122"/>
      <c r="Z58" s="142"/>
      <c r="AA58" s="122"/>
      <c r="AB58" s="122"/>
      <c r="AC58" s="122"/>
      <c r="AD58" s="122"/>
      <c r="AE58" s="122"/>
      <c r="AF58" s="122"/>
      <c r="AG58" s="122"/>
      <c r="AH58" s="122"/>
    </row>
    <row r="59" spans="1:37">
      <c r="A59" s="144"/>
      <c r="B59" s="122"/>
      <c r="C59" s="146"/>
      <c r="D59" s="146"/>
      <c r="E59" s="146"/>
      <c r="F59" s="146"/>
      <c r="G59" s="146"/>
      <c r="H59" s="91"/>
      <c r="I59" s="146"/>
      <c r="J59" s="146"/>
      <c r="K59" s="146"/>
      <c r="L59" s="146"/>
      <c r="M59" s="151"/>
      <c r="N59" s="122"/>
      <c r="O59" s="122"/>
      <c r="P59" s="122"/>
      <c r="Q59" s="122"/>
      <c r="R59" s="122"/>
      <c r="S59" s="122"/>
      <c r="T59" s="122"/>
      <c r="U59" s="122"/>
      <c r="V59" s="122"/>
      <c r="W59" s="122"/>
      <c r="X59" s="122"/>
      <c r="Y59" s="122"/>
      <c r="Z59" s="142"/>
      <c r="AA59" s="122"/>
      <c r="AB59" s="122"/>
      <c r="AC59" s="122"/>
      <c r="AD59" s="122"/>
      <c r="AE59" s="122"/>
      <c r="AF59" s="122"/>
      <c r="AG59" s="122"/>
      <c r="AH59" s="122"/>
    </row>
    <row r="60" spans="1:37">
      <c r="A60" s="144"/>
      <c r="B60" s="122"/>
      <c r="C60" s="146"/>
      <c r="D60" s="146"/>
      <c r="E60" s="146"/>
      <c r="F60" s="146"/>
      <c r="G60" s="146"/>
      <c r="H60" s="91"/>
      <c r="I60" s="146"/>
      <c r="J60" s="146"/>
      <c r="K60" s="146"/>
      <c r="L60" s="146"/>
      <c r="M60" s="151"/>
      <c r="N60" s="122"/>
      <c r="O60" s="122"/>
      <c r="P60" s="122"/>
      <c r="Q60" s="122"/>
      <c r="R60" s="122"/>
      <c r="S60" s="122"/>
      <c r="T60" s="122"/>
      <c r="U60" s="122"/>
      <c r="V60" s="122"/>
      <c r="W60" s="122"/>
      <c r="X60" s="122"/>
      <c r="Y60" s="122"/>
      <c r="Z60" s="142"/>
      <c r="AA60" s="122"/>
      <c r="AB60" s="122"/>
      <c r="AC60" s="122"/>
      <c r="AD60" s="122"/>
      <c r="AE60" s="122"/>
      <c r="AF60" s="122"/>
      <c r="AG60" s="122"/>
      <c r="AH60" s="122"/>
    </row>
    <row r="61" spans="1:37">
      <c r="A61" s="144"/>
      <c r="B61" s="122"/>
      <c r="C61" s="146"/>
      <c r="D61" s="146"/>
      <c r="E61" s="146"/>
      <c r="F61" s="146"/>
      <c r="G61" s="146"/>
      <c r="H61" s="91"/>
      <c r="I61" s="146"/>
      <c r="J61" s="146"/>
      <c r="K61" s="146"/>
      <c r="L61" s="146"/>
      <c r="M61" s="151"/>
      <c r="N61" s="122"/>
      <c r="O61" s="122"/>
      <c r="P61" s="122"/>
      <c r="Q61" s="122"/>
      <c r="R61" s="122"/>
      <c r="S61" s="122"/>
      <c r="T61" s="122"/>
      <c r="U61" s="122"/>
      <c r="V61" s="122"/>
      <c r="W61" s="122"/>
      <c r="X61" s="122"/>
      <c r="Y61" s="122"/>
      <c r="Z61" s="142"/>
      <c r="AA61" s="122"/>
      <c r="AB61" s="122"/>
      <c r="AC61" s="122"/>
      <c r="AD61" s="122"/>
      <c r="AE61" s="122"/>
      <c r="AF61" s="122"/>
      <c r="AG61" s="122"/>
      <c r="AH61" s="122"/>
    </row>
    <row r="62" spans="1:37">
      <c r="A62" s="144"/>
      <c r="B62" s="122"/>
      <c r="C62" s="146"/>
      <c r="D62" s="146"/>
      <c r="E62" s="146"/>
      <c r="F62" s="146"/>
      <c r="G62" s="146"/>
      <c r="H62" s="91"/>
      <c r="I62" s="146"/>
      <c r="J62" s="146"/>
      <c r="K62" s="146"/>
      <c r="L62" s="146"/>
      <c r="M62" s="151"/>
      <c r="N62" s="122"/>
      <c r="O62" s="122"/>
      <c r="P62" s="122"/>
      <c r="Q62" s="122"/>
      <c r="R62" s="122"/>
      <c r="S62" s="122"/>
      <c r="T62" s="122"/>
      <c r="U62" s="122"/>
      <c r="V62" s="122"/>
      <c r="W62" s="122"/>
      <c r="X62" s="122"/>
      <c r="Y62" s="122"/>
      <c r="Z62" s="142"/>
      <c r="AA62" s="122"/>
      <c r="AB62" s="122"/>
      <c r="AC62" s="122"/>
      <c r="AD62" s="122"/>
      <c r="AE62" s="122"/>
      <c r="AF62" s="122"/>
      <c r="AG62" s="122"/>
      <c r="AH62" s="122"/>
    </row>
    <row r="63" spans="1:37">
      <c r="A63" s="144"/>
      <c r="B63" s="122"/>
      <c r="C63" s="146"/>
      <c r="D63" s="146"/>
      <c r="E63" s="146"/>
      <c r="F63" s="146"/>
      <c r="G63" s="146"/>
      <c r="H63" s="91"/>
      <c r="I63" s="146"/>
      <c r="J63" s="146"/>
      <c r="K63" s="146"/>
      <c r="L63" s="146"/>
      <c r="M63" s="151"/>
      <c r="N63" s="122"/>
      <c r="O63" s="122"/>
      <c r="P63" s="122"/>
      <c r="Q63" s="122"/>
      <c r="R63" s="122"/>
      <c r="S63" s="122"/>
      <c r="T63" s="122"/>
      <c r="U63" s="122"/>
      <c r="V63" s="122"/>
      <c r="W63" s="122"/>
      <c r="X63" s="122"/>
      <c r="Y63" s="122"/>
      <c r="Z63" s="142"/>
      <c r="AA63" s="122"/>
      <c r="AB63" s="122"/>
      <c r="AC63" s="122"/>
      <c r="AD63" s="122"/>
      <c r="AE63" s="122"/>
      <c r="AF63" s="122"/>
      <c r="AG63" s="122"/>
      <c r="AH63" s="122"/>
    </row>
    <row r="64" spans="1:37">
      <c r="A64" s="144"/>
      <c r="B64" s="122"/>
      <c r="C64" s="146"/>
      <c r="D64" s="146"/>
      <c r="E64" s="146"/>
      <c r="F64" s="146"/>
      <c r="G64" s="146"/>
      <c r="H64" s="91"/>
      <c r="I64" s="146"/>
      <c r="J64" s="146"/>
      <c r="K64" s="146"/>
      <c r="L64" s="146"/>
      <c r="M64" s="151"/>
      <c r="N64" s="122"/>
      <c r="O64" s="122"/>
      <c r="P64" s="122"/>
      <c r="Q64" s="122"/>
      <c r="R64" s="122"/>
      <c r="S64" s="122"/>
      <c r="T64" s="122"/>
      <c r="U64" s="122"/>
      <c r="V64" s="122"/>
      <c r="W64" s="122"/>
      <c r="X64" s="122"/>
      <c r="Y64" s="122"/>
      <c r="Z64" s="142"/>
      <c r="AA64" s="122"/>
      <c r="AB64" s="122"/>
      <c r="AC64" s="122"/>
      <c r="AD64" s="122"/>
      <c r="AE64" s="122"/>
      <c r="AF64" s="122"/>
      <c r="AG64" s="122"/>
      <c r="AH64" s="122"/>
    </row>
    <row r="65" spans="1:34">
      <c r="A65" s="144"/>
      <c r="B65" s="122"/>
      <c r="C65" s="146"/>
      <c r="D65" s="146"/>
      <c r="E65" s="146"/>
      <c r="F65" s="146"/>
      <c r="G65" s="146"/>
      <c r="H65" s="91"/>
      <c r="I65" s="146"/>
      <c r="J65" s="146"/>
      <c r="K65" s="146"/>
      <c r="L65" s="146"/>
      <c r="M65" s="151"/>
      <c r="N65" s="122"/>
      <c r="O65" s="122"/>
      <c r="P65" s="122"/>
      <c r="Q65" s="122"/>
      <c r="R65" s="122"/>
      <c r="S65" s="122"/>
      <c r="T65" s="122"/>
      <c r="U65" s="122"/>
      <c r="V65" s="122"/>
      <c r="W65" s="122"/>
      <c r="X65" s="122"/>
      <c r="Y65" s="122"/>
      <c r="Z65" s="142"/>
      <c r="AA65" s="122"/>
      <c r="AB65" s="122"/>
      <c r="AC65" s="122"/>
      <c r="AD65" s="122"/>
      <c r="AE65" s="122"/>
      <c r="AF65" s="122"/>
      <c r="AG65" s="122"/>
      <c r="AH65" s="122"/>
    </row>
    <row r="66" spans="1:34">
      <c r="A66" s="144"/>
      <c r="B66" s="122"/>
      <c r="C66" s="146"/>
      <c r="D66" s="146"/>
      <c r="E66" s="146"/>
      <c r="F66" s="146"/>
      <c r="G66" s="146"/>
      <c r="H66" s="91"/>
      <c r="I66" s="146"/>
      <c r="J66" s="146"/>
      <c r="K66" s="146"/>
      <c r="L66" s="146"/>
      <c r="M66" s="151"/>
      <c r="N66" s="122"/>
      <c r="O66" s="122"/>
      <c r="P66" s="122"/>
      <c r="Q66" s="122"/>
      <c r="R66" s="122"/>
      <c r="S66" s="122"/>
      <c r="T66" s="122"/>
      <c r="U66" s="122"/>
      <c r="V66" s="122"/>
      <c r="W66" s="122"/>
      <c r="X66" s="122"/>
      <c r="Y66" s="122"/>
      <c r="Z66" s="142"/>
      <c r="AA66" s="122"/>
      <c r="AB66" s="122"/>
      <c r="AC66" s="122"/>
      <c r="AD66" s="122"/>
      <c r="AE66" s="122"/>
      <c r="AF66" s="122"/>
      <c r="AG66" s="122"/>
      <c r="AH66" s="122"/>
    </row>
    <row r="67" spans="1:34">
      <c r="A67" s="144"/>
      <c r="B67" s="122"/>
      <c r="C67" s="146"/>
      <c r="D67" s="146"/>
      <c r="E67" s="146"/>
      <c r="F67" s="146"/>
      <c r="G67" s="146"/>
      <c r="H67" s="91"/>
      <c r="I67" s="146"/>
      <c r="J67" s="146"/>
      <c r="K67" s="146"/>
      <c r="L67" s="146"/>
      <c r="M67" s="151"/>
      <c r="N67" s="122"/>
      <c r="O67" s="122"/>
      <c r="P67" s="122"/>
      <c r="Q67" s="122"/>
      <c r="R67" s="122"/>
      <c r="S67" s="122"/>
      <c r="T67" s="122"/>
      <c r="U67" s="122"/>
      <c r="V67" s="122"/>
      <c r="W67" s="122"/>
      <c r="X67" s="122"/>
      <c r="Y67" s="122"/>
      <c r="Z67" s="142"/>
      <c r="AA67" s="122"/>
      <c r="AB67" s="122"/>
      <c r="AC67" s="122"/>
      <c r="AD67" s="122"/>
      <c r="AE67" s="122"/>
      <c r="AF67" s="122"/>
      <c r="AG67" s="122"/>
      <c r="AH67" s="122"/>
    </row>
    <row r="68" spans="1:34">
      <c r="A68" s="144"/>
      <c r="B68" s="122"/>
      <c r="C68" s="146"/>
      <c r="D68" s="146"/>
      <c r="E68" s="146"/>
      <c r="F68" s="146"/>
      <c r="G68" s="146"/>
      <c r="H68" s="91"/>
      <c r="I68" s="146"/>
      <c r="J68" s="146"/>
      <c r="K68" s="146"/>
      <c r="L68" s="146"/>
      <c r="M68" s="151"/>
      <c r="N68" s="122"/>
      <c r="O68" s="122"/>
      <c r="P68" s="122"/>
      <c r="Q68" s="122"/>
      <c r="R68" s="122"/>
      <c r="S68" s="122"/>
      <c r="T68" s="122"/>
      <c r="U68" s="122"/>
      <c r="V68" s="122"/>
      <c r="W68" s="122"/>
      <c r="X68" s="122"/>
      <c r="Y68" s="122"/>
      <c r="Z68" s="142"/>
      <c r="AA68" s="122"/>
      <c r="AB68" s="122"/>
      <c r="AC68" s="122"/>
      <c r="AD68" s="122"/>
      <c r="AE68" s="122"/>
      <c r="AF68" s="122"/>
      <c r="AG68" s="122"/>
      <c r="AH68" s="122"/>
    </row>
    <row r="69" spans="1:34">
      <c r="A69" s="144"/>
      <c r="B69" s="122"/>
      <c r="C69" s="146"/>
      <c r="D69" s="146"/>
      <c r="E69" s="146"/>
      <c r="F69" s="146"/>
      <c r="G69" s="146"/>
      <c r="H69" s="91"/>
      <c r="I69" s="146"/>
      <c r="J69" s="146"/>
      <c r="K69" s="146"/>
      <c r="L69" s="146"/>
      <c r="M69" s="151"/>
      <c r="N69" s="122"/>
      <c r="O69" s="122"/>
      <c r="P69" s="122"/>
      <c r="Q69" s="122"/>
      <c r="R69" s="122"/>
      <c r="S69" s="122"/>
      <c r="T69" s="122"/>
      <c r="U69" s="122"/>
      <c r="V69" s="122"/>
      <c r="W69" s="122"/>
      <c r="X69" s="122"/>
      <c r="Y69" s="122"/>
      <c r="Z69" s="142"/>
      <c r="AA69" s="122"/>
      <c r="AB69" s="122"/>
      <c r="AC69" s="122"/>
      <c r="AD69" s="122"/>
      <c r="AE69" s="122"/>
      <c r="AF69" s="122"/>
      <c r="AG69" s="122"/>
      <c r="AH69" s="122"/>
    </row>
    <row r="70" spans="1:34" ht="30.75" customHeight="1">
      <c r="A70" s="459" t="s">
        <v>509</v>
      </c>
      <c r="B70" s="152"/>
      <c r="C70" s="152"/>
      <c r="D70" s="153"/>
      <c r="E70" s="146"/>
      <c r="F70" s="146"/>
      <c r="G70" s="146"/>
      <c r="H70" s="91"/>
      <c r="I70" s="146"/>
      <c r="J70" s="146"/>
      <c r="K70" s="146"/>
      <c r="L70" s="146"/>
      <c r="M70" s="151"/>
      <c r="N70" s="122"/>
      <c r="O70" s="122"/>
      <c r="P70" s="122"/>
      <c r="Q70" s="122"/>
      <c r="R70" s="122"/>
      <c r="S70" s="122"/>
      <c r="T70" s="122"/>
      <c r="U70" s="122"/>
      <c r="V70" s="122"/>
      <c r="W70" s="122"/>
      <c r="X70" s="122"/>
      <c r="Y70" s="122"/>
      <c r="Z70" s="142"/>
      <c r="AA70" s="122"/>
      <c r="AB70" s="122"/>
      <c r="AC70" s="122"/>
      <c r="AD70" s="122"/>
      <c r="AE70" s="122"/>
      <c r="AF70" s="122"/>
      <c r="AG70" s="122"/>
      <c r="AH70" s="122"/>
    </row>
    <row r="71" spans="1:34" ht="12" customHeight="1">
      <c r="A71" s="127"/>
      <c r="B71" s="122"/>
      <c r="C71" s="146"/>
      <c r="D71" s="146"/>
      <c r="E71" s="146"/>
      <c r="F71" s="146"/>
      <c r="G71" s="146"/>
      <c r="H71" s="91"/>
      <c r="I71" s="146"/>
      <c r="J71" s="146"/>
      <c r="K71" s="146"/>
      <c r="L71" s="146"/>
      <c r="M71" s="151"/>
      <c r="N71" s="122"/>
      <c r="O71" s="122"/>
      <c r="P71" s="122"/>
      <c r="Q71" s="122"/>
      <c r="R71" s="122"/>
      <c r="S71" s="122"/>
      <c r="T71" s="122"/>
      <c r="U71" s="122"/>
      <c r="V71" s="122"/>
      <c r="W71" s="122"/>
      <c r="X71" s="122"/>
      <c r="Y71" s="122"/>
      <c r="Z71" s="142"/>
      <c r="AA71" s="122"/>
      <c r="AB71" s="122"/>
      <c r="AC71" s="122"/>
      <c r="AD71" s="122"/>
      <c r="AE71" s="122"/>
      <c r="AF71" s="122"/>
      <c r="AG71" s="122"/>
      <c r="AH71" s="122"/>
    </row>
    <row r="72" spans="1:34">
      <c r="A72" s="373"/>
      <c r="B72" s="122"/>
      <c r="C72" s="146"/>
      <c r="D72" s="146"/>
      <c r="E72" s="146"/>
      <c r="F72" s="146"/>
      <c r="G72" s="146"/>
      <c r="H72" s="91"/>
      <c r="I72" s="146"/>
      <c r="J72" s="146"/>
      <c r="K72" s="146"/>
      <c r="L72" s="146"/>
      <c r="M72" s="151"/>
      <c r="N72" s="122"/>
      <c r="O72" s="122"/>
      <c r="P72" s="122"/>
      <c r="Q72" s="122"/>
      <c r="R72" s="122"/>
      <c r="S72" s="122"/>
      <c r="T72" s="122"/>
      <c r="U72" s="122"/>
      <c r="V72" s="122"/>
      <c r="W72" s="122"/>
      <c r="X72" s="122"/>
      <c r="Y72" s="122"/>
      <c r="Z72" s="142"/>
      <c r="AA72" s="122"/>
      <c r="AB72" s="122"/>
      <c r="AC72" s="122"/>
      <c r="AD72" s="122"/>
      <c r="AE72" s="122"/>
      <c r="AF72" s="122"/>
      <c r="AG72" s="122"/>
      <c r="AH72" s="122"/>
    </row>
    <row r="73" spans="1:34" ht="12" customHeight="1">
      <c r="A73" s="127"/>
      <c r="B73" s="122"/>
      <c r="C73" s="146"/>
      <c r="D73" s="146"/>
      <c r="E73" s="146"/>
      <c r="F73" s="146"/>
      <c r="G73" s="146"/>
      <c r="H73" s="91"/>
      <c r="I73" s="146"/>
      <c r="J73" s="146"/>
      <c r="K73" s="146"/>
      <c r="L73" s="146"/>
      <c r="M73" s="151"/>
      <c r="N73" s="122"/>
      <c r="O73" s="122"/>
      <c r="P73" s="122"/>
      <c r="Q73" s="122"/>
      <c r="R73" s="122"/>
      <c r="S73" s="122"/>
      <c r="T73" s="122"/>
      <c r="U73" s="122"/>
      <c r="V73" s="122"/>
      <c r="W73" s="122"/>
      <c r="X73" s="122"/>
      <c r="Y73" s="122"/>
      <c r="Z73" s="142"/>
      <c r="AA73" s="122"/>
      <c r="AB73" s="122"/>
      <c r="AC73" s="122"/>
      <c r="AD73" s="122"/>
      <c r="AE73" s="122"/>
      <c r="AF73" s="122"/>
      <c r="AG73" s="122"/>
      <c r="AH73" s="122"/>
    </row>
    <row r="74" spans="1:34" ht="12" customHeight="1">
      <c r="A74" s="127"/>
      <c r="B74" s="122"/>
      <c r="C74" s="146"/>
      <c r="D74" s="146"/>
      <c r="E74" s="146"/>
      <c r="F74" s="146"/>
      <c r="G74" s="146"/>
      <c r="H74" s="91"/>
      <c r="I74" s="146"/>
      <c r="J74" s="146"/>
      <c r="K74" s="146"/>
      <c r="L74" s="146"/>
      <c r="M74" s="151"/>
      <c r="N74" s="122"/>
      <c r="O74" s="122"/>
      <c r="P74" s="122"/>
      <c r="Q74" s="122"/>
      <c r="R74" s="122"/>
      <c r="S74" s="122"/>
      <c r="T74" s="122"/>
      <c r="U74" s="122"/>
      <c r="V74" s="122"/>
      <c r="W74" s="122"/>
      <c r="X74" s="122"/>
      <c r="Y74" s="122"/>
      <c r="Z74" s="142"/>
      <c r="AA74" s="122"/>
      <c r="AB74" s="122"/>
      <c r="AC74" s="122"/>
      <c r="AD74" s="122"/>
      <c r="AE74" s="122"/>
      <c r="AF74" s="122"/>
      <c r="AG74" s="122"/>
      <c r="AH74" s="122"/>
    </row>
    <row r="75" spans="1:34">
      <c r="A75" s="144" t="s">
        <v>78</v>
      </c>
      <c r="B75" s="122"/>
      <c r="C75" s="146"/>
      <c r="D75" s="146"/>
      <c r="E75" s="146"/>
      <c r="F75" s="146"/>
      <c r="G75" s="146"/>
      <c r="H75" s="91"/>
      <c r="I75" s="146"/>
      <c r="J75" s="146"/>
      <c r="K75" s="146"/>
      <c r="L75" s="146"/>
      <c r="M75" s="151"/>
      <c r="N75" s="122"/>
      <c r="O75" s="122"/>
      <c r="P75" s="122"/>
      <c r="Q75" s="122"/>
      <c r="R75" s="122"/>
      <c r="S75" s="122"/>
      <c r="T75" s="122"/>
      <c r="U75" s="122"/>
      <c r="V75" s="122"/>
      <c r="W75" s="122"/>
      <c r="X75" s="122"/>
      <c r="Y75" s="122"/>
      <c r="Z75" s="142"/>
      <c r="AA75" s="122"/>
      <c r="AB75" s="122"/>
      <c r="AC75" s="122"/>
      <c r="AD75" s="122"/>
      <c r="AE75" s="122"/>
      <c r="AF75" s="122"/>
      <c r="AG75" s="122"/>
      <c r="AH75" s="122"/>
    </row>
    <row r="76" spans="1:34" ht="25.5">
      <c r="A76" s="154" t="s">
        <v>216</v>
      </c>
      <c r="B76" s="438" t="s">
        <v>142</v>
      </c>
      <c r="C76" s="130" t="s">
        <v>72</v>
      </c>
      <c r="D76" s="130" t="s">
        <v>228</v>
      </c>
      <c r="E76" s="130" t="s">
        <v>129</v>
      </c>
      <c r="F76" s="130" t="s">
        <v>130</v>
      </c>
      <c r="G76" s="155" t="s">
        <v>157</v>
      </c>
      <c r="H76" s="155" t="s">
        <v>98</v>
      </c>
      <c r="I76" s="155" t="s">
        <v>99</v>
      </c>
      <c r="J76" s="155" t="s">
        <v>66</v>
      </c>
      <c r="K76" s="156" t="s">
        <v>104</v>
      </c>
      <c r="L76" s="147" t="s">
        <v>158</v>
      </c>
      <c r="M76" s="147" t="s">
        <v>105</v>
      </c>
      <c r="N76" s="147" t="s">
        <v>174</v>
      </c>
      <c r="O76" s="157"/>
      <c r="P76" s="122"/>
      <c r="Q76" s="122"/>
      <c r="R76" s="122"/>
      <c r="S76" s="122"/>
      <c r="T76" s="122"/>
      <c r="U76" s="122"/>
      <c r="V76" s="122"/>
      <c r="W76" s="122"/>
      <c r="X76" s="122"/>
      <c r="Y76" s="122"/>
      <c r="Z76" s="142"/>
      <c r="AA76" s="122"/>
      <c r="AB76" s="122"/>
      <c r="AC76" s="122"/>
      <c r="AD76" s="122"/>
      <c r="AE76" s="122"/>
      <c r="AF76" s="122"/>
      <c r="AG76" s="122"/>
      <c r="AH76" s="122"/>
    </row>
    <row r="77" spans="1:34" ht="25.5">
      <c r="A77" s="158" t="s">
        <v>140</v>
      </c>
      <c r="B77" s="159">
        <f t="shared" ref="B77:I77" si="14">B93/1024</f>
        <v>624.53989257812486</v>
      </c>
      <c r="C77" s="159">
        <f t="shared" si="14"/>
        <v>81.960292968749997</v>
      </c>
      <c r="D77" s="159">
        <f t="shared" si="14"/>
        <v>48.773496093749998</v>
      </c>
      <c r="E77" s="159">
        <f t="shared" si="14"/>
        <v>1942.4786035156249</v>
      </c>
      <c r="F77" s="159">
        <f t="shared" si="14"/>
        <v>6.9492285156250002</v>
      </c>
      <c r="G77" s="159">
        <f t="shared" si="14"/>
        <v>1456.1670898437501</v>
      </c>
      <c r="H77" s="159">
        <f>H93/1024</f>
        <v>2080.3925292968752</v>
      </c>
      <c r="I77" s="159">
        <f t="shared" si="14"/>
        <v>180.22646484374999</v>
      </c>
      <c r="J77" s="159">
        <f>J93/1024</f>
        <v>500.98374023437498</v>
      </c>
      <c r="K77" s="159">
        <f>K93/1024</f>
        <v>16.33041015625</v>
      </c>
      <c r="L77" s="159">
        <f>L93/1024</f>
        <v>232.35997070312499</v>
      </c>
      <c r="M77" s="159">
        <f>M93/1024</f>
        <v>2.5720312500000002</v>
      </c>
      <c r="N77" s="159">
        <f>SUM(B77:M77)</f>
        <v>7173.7337499999994</v>
      </c>
      <c r="O77" s="134"/>
      <c r="P77" s="122"/>
      <c r="Q77" s="122"/>
      <c r="R77" s="122"/>
      <c r="S77" s="122"/>
      <c r="T77" s="122"/>
      <c r="U77" s="122"/>
      <c r="V77" s="122"/>
      <c r="W77" s="122"/>
      <c r="X77" s="122"/>
      <c r="Y77" s="122"/>
      <c r="Z77" s="142"/>
      <c r="AA77" s="122"/>
      <c r="AB77" s="122"/>
      <c r="AC77" s="122"/>
      <c r="AD77" s="122"/>
      <c r="AE77" s="122"/>
      <c r="AF77" s="122"/>
      <c r="AG77" s="122"/>
      <c r="AH77" s="122"/>
    </row>
    <row r="78" spans="1:34">
      <c r="A78" s="144"/>
      <c r="B78" s="211"/>
      <c r="C78" s="211"/>
      <c r="D78" s="211"/>
      <c r="E78" s="211"/>
      <c r="F78" s="211"/>
      <c r="G78" s="211"/>
      <c r="H78" s="211"/>
      <c r="I78" s="211"/>
      <c r="J78" s="211"/>
      <c r="K78" s="211"/>
      <c r="L78" s="211"/>
      <c r="M78" s="211"/>
      <c r="N78" s="122"/>
      <c r="O78" s="122"/>
      <c r="P78" s="122"/>
      <c r="Q78" s="122"/>
      <c r="R78" s="122"/>
      <c r="S78" s="122"/>
      <c r="T78" s="122"/>
      <c r="U78" s="122"/>
      <c r="V78" s="122"/>
      <c r="W78" s="122"/>
      <c r="X78" s="122"/>
      <c r="Y78" s="122"/>
      <c r="Z78" s="142"/>
      <c r="AA78" s="122"/>
      <c r="AB78" s="122"/>
      <c r="AC78" s="122"/>
      <c r="AD78" s="122"/>
      <c r="AE78" s="122"/>
      <c r="AF78" s="122"/>
      <c r="AG78" s="122"/>
      <c r="AH78" s="122"/>
    </row>
    <row r="79" spans="1:34">
      <c r="A79" s="144" t="s">
        <v>77</v>
      </c>
      <c r="B79" s="122"/>
      <c r="C79" s="146"/>
      <c r="D79" s="146"/>
      <c r="E79" s="146"/>
      <c r="F79" s="146"/>
      <c r="G79" s="146"/>
      <c r="H79" s="91"/>
      <c r="I79" s="146"/>
      <c r="J79" s="146"/>
      <c r="K79" s="146"/>
      <c r="L79" s="146"/>
      <c r="M79" s="146"/>
      <c r="N79" s="122"/>
      <c r="O79" s="122"/>
      <c r="P79" s="122"/>
      <c r="Q79" s="122"/>
      <c r="R79" s="122"/>
      <c r="S79" s="122"/>
      <c r="T79" s="122"/>
      <c r="U79" s="122"/>
      <c r="V79" s="122"/>
      <c r="W79" s="122"/>
      <c r="X79" s="122"/>
      <c r="Y79" s="122"/>
      <c r="Z79" s="142"/>
      <c r="AA79" s="122"/>
      <c r="AB79" s="122"/>
      <c r="AC79" s="122"/>
      <c r="AD79" s="122"/>
      <c r="AE79" s="122"/>
      <c r="AF79" s="122"/>
      <c r="AG79" s="122"/>
      <c r="AH79" s="122"/>
    </row>
    <row r="80" spans="1:34" ht="25.5">
      <c r="A80" s="154" t="s">
        <v>168</v>
      </c>
      <c r="B80" s="438" t="s">
        <v>142</v>
      </c>
      <c r="C80" s="130" t="s">
        <v>72</v>
      </c>
      <c r="D80" s="130" t="s">
        <v>228</v>
      </c>
      <c r="E80" s="130" t="s">
        <v>129</v>
      </c>
      <c r="F80" s="130" t="s">
        <v>130</v>
      </c>
      <c r="G80" s="155" t="s">
        <v>157</v>
      </c>
      <c r="H80" s="155" t="s">
        <v>98</v>
      </c>
      <c r="I80" s="155" t="s">
        <v>99</v>
      </c>
      <c r="J80" s="155" t="s">
        <v>66</v>
      </c>
      <c r="K80" s="156" t="s">
        <v>104</v>
      </c>
      <c r="L80" s="147" t="s">
        <v>158</v>
      </c>
      <c r="M80" s="147" t="s">
        <v>105</v>
      </c>
      <c r="N80" s="147" t="s">
        <v>174</v>
      </c>
      <c r="O80" s="122"/>
      <c r="P80" s="122"/>
      <c r="Q80" s="122"/>
      <c r="R80" s="122"/>
      <c r="S80" s="122"/>
      <c r="T80" s="122"/>
      <c r="U80" s="122"/>
      <c r="V80" s="122"/>
      <c r="W80" s="122"/>
      <c r="X80" s="122"/>
      <c r="Y80" s="122"/>
      <c r="Z80" s="142"/>
      <c r="AA80" s="122"/>
      <c r="AB80" s="122"/>
      <c r="AC80" s="122"/>
      <c r="AD80" s="122"/>
      <c r="AE80" s="122"/>
      <c r="AF80" s="122"/>
      <c r="AG80" s="122"/>
      <c r="AH80" s="122"/>
    </row>
    <row r="81" spans="1:37" s="160" customFormat="1">
      <c r="A81" s="131" t="s">
        <v>520</v>
      </c>
      <c r="B81" s="490">
        <f>F97+G97+H97</f>
        <v>52606.14</v>
      </c>
      <c r="C81" s="490">
        <f t="shared" ref="C81:F92" si="15">B97</f>
        <v>16066.92</v>
      </c>
      <c r="D81" s="490">
        <f t="shared" si="15"/>
        <v>3603.98</v>
      </c>
      <c r="E81" s="490">
        <f t="shared" si="15"/>
        <v>145883.73000000001</v>
      </c>
      <c r="F81" s="490">
        <f t="shared" si="15"/>
        <v>607.19000000000005</v>
      </c>
      <c r="G81" s="490">
        <f>I97+J97+K97+L97</f>
        <v>73963.160000000018</v>
      </c>
      <c r="H81" s="490">
        <f t="shared" ref="H81:H92" si="16">M97</f>
        <v>185585.37</v>
      </c>
      <c r="I81" s="490">
        <f>N97+O97+P97</f>
        <v>12456.21</v>
      </c>
      <c r="J81" s="490">
        <f>Q97</f>
        <v>40043.32</v>
      </c>
      <c r="K81" s="490">
        <f>R97</f>
        <v>1795.16</v>
      </c>
      <c r="L81" s="490">
        <f>S97</f>
        <v>16448.900000000001</v>
      </c>
      <c r="M81" s="490">
        <f>T97</f>
        <v>106.22</v>
      </c>
      <c r="N81" s="490">
        <f t="shared" ref="N81:N92" si="17">SUM(B81:M81)</f>
        <v>549166.30000000005</v>
      </c>
      <c r="O81" s="122"/>
      <c r="P81" s="122"/>
      <c r="Q81" s="122"/>
      <c r="R81" s="122"/>
      <c r="S81" s="122"/>
      <c r="T81" s="122"/>
      <c r="U81" s="122"/>
      <c r="V81" s="122"/>
      <c r="W81" s="122"/>
      <c r="X81" s="122"/>
      <c r="Y81" s="122"/>
      <c r="Z81" s="142"/>
      <c r="AA81" s="122"/>
      <c r="AB81" s="122"/>
      <c r="AC81" s="122"/>
      <c r="AD81" s="122"/>
      <c r="AE81" s="122"/>
      <c r="AF81" s="122"/>
      <c r="AG81" s="122"/>
      <c r="AH81" s="122"/>
    </row>
    <row r="82" spans="1:37" s="160" customFormat="1">
      <c r="A82" s="131" t="s">
        <v>546</v>
      </c>
      <c r="B82" s="490">
        <f t="shared" ref="B82:B92" si="18">F98+G98+H98</f>
        <v>59014.22</v>
      </c>
      <c r="C82" s="490">
        <f t="shared" si="15"/>
        <v>5744.39</v>
      </c>
      <c r="D82" s="490">
        <f t="shared" si="15"/>
        <v>4211.03</v>
      </c>
      <c r="E82" s="490">
        <f t="shared" si="15"/>
        <v>159708.76999999999</v>
      </c>
      <c r="F82" s="490">
        <f t="shared" si="15"/>
        <v>1219.42</v>
      </c>
      <c r="G82" s="490">
        <f t="shared" ref="G82:G92" si="19">I98+J98+K98+L98</f>
        <v>74805.200000000012</v>
      </c>
      <c r="H82" s="490">
        <f t="shared" si="16"/>
        <v>163853.57999999999</v>
      </c>
      <c r="I82" s="490">
        <f t="shared" ref="I82:I92" si="20">N98+O98+P98</f>
        <v>9602.119999999999</v>
      </c>
      <c r="J82" s="490">
        <f t="shared" ref="J82:J92" si="21">Q98</f>
        <v>41492.6</v>
      </c>
      <c r="K82" s="490">
        <f t="shared" ref="K82:K92" si="22">R98</f>
        <v>1606.93</v>
      </c>
      <c r="L82" s="490">
        <f t="shared" ref="L82:L92" si="23">S98</f>
        <v>14206.11</v>
      </c>
      <c r="M82" s="490">
        <f t="shared" ref="M82:M92" si="24">T98</f>
        <v>114.26</v>
      </c>
      <c r="N82" s="490">
        <f t="shared" si="17"/>
        <v>535578.63</v>
      </c>
      <c r="O82" s="122"/>
      <c r="P82" s="122"/>
      <c r="Q82" s="122"/>
      <c r="R82" s="122"/>
      <c r="S82" s="122"/>
      <c r="T82" s="122"/>
      <c r="U82" s="122"/>
      <c r="V82" s="122"/>
      <c r="W82" s="122"/>
      <c r="X82" s="122"/>
      <c r="Y82" s="122"/>
      <c r="Z82" s="142"/>
      <c r="AA82" s="122"/>
      <c r="AB82" s="122"/>
      <c r="AC82" s="122"/>
      <c r="AD82" s="122"/>
      <c r="AE82" s="122"/>
      <c r="AF82" s="122"/>
      <c r="AG82" s="122"/>
      <c r="AH82" s="122"/>
    </row>
    <row r="83" spans="1:37" s="160" customFormat="1">
      <c r="A83" s="131" t="s">
        <v>547</v>
      </c>
      <c r="B83" s="490">
        <f t="shared" si="18"/>
        <v>49001.760000000002</v>
      </c>
      <c r="C83" s="490">
        <f t="shared" si="15"/>
        <v>11222.21</v>
      </c>
      <c r="D83" s="490">
        <f t="shared" si="15"/>
        <v>3539.11</v>
      </c>
      <c r="E83" s="490">
        <f t="shared" si="15"/>
        <v>255841.63</v>
      </c>
      <c r="F83" s="490">
        <f t="shared" si="15"/>
        <v>377.84</v>
      </c>
      <c r="G83" s="490">
        <f t="shared" si="19"/>
        <v>135496.75</v>
      </c>
      <c r="H83" s="490">
        <f t="shared" si="16"/>
        <v>152144.29</v>
      </c>
      <c r="I83" s="490">
        <f t="shared" si="20"/>
        <v>12074.78</v>
      </c>
      <c r="J83" s="490">
        <f t="shared" si="21"/>
        <v>56731.06</v>
      </c>
      <c r="K83" s="490">
        <f t="shared" si="22"/>
        <v>1436.38</v>
      </c>
      <c r="L83" s="490">
        <f t="shared" si="23"/>
        <v>20579.060000000001</v>
      </c>
      <c r="M83" s="490">
        <f t="shared" si="24"/>
        <v>98.45</v>
      </c>
      <c r="N83" s="490">
        <f t="shared" si="17"/>
        <v>698543.32000000018</v>
      </c>
      <c r="O83" s="122"/>
      <c r="P83" s="122"/>
      <c r="Q83" s="122"/>
      <c r="R83" s="122"/>
      <c r="S83" s="122"/>
      <c r="T83" s="122"/>
      <c r="U83" s="122"/>
      <c r="V83" s="122"/>
      <c r="W83" s="122"/>
      <c r="X83" s="122"/>
      <c r="Y83" s="122"/>
      <c r="Z83" s="142"/>
      <c r="AA83" s="122"/>
      <c r="AB83" s="122"/>
      <c r="AC83" s="122"/>
      <c r="AD83" s="122"/>
      <c r="AE83" s="122"/>
      <c r="AF83" s="122"/>
      <c r="AG83" s="122"/>
      <c r="AH83" s="122"/>
    </row>
    <row r="84" spans="1:37" s="160" customFormat="1">
      <c r="A84" s="131" t="s">
        <v>548</v>
      </c>
      <c r="B84" s="490">
        <f t="shared" si="18"/>
        <v>52395.66</v>
      </c>
      <c r="C84" s="490">
        <f t="shared" si="15"/>
        <v>3134.79</v>
      </c>
      <c r="D84" s="490">
        <f t="shared" si="15"/>
        <v>3770.19</v>
      </c>
      <c r="E84" s="490">
        <f t="shared" si="15"/>
        <v>189493.64</v>
      </c>
      <c r="F84" s="490">
        <f t="shared" si="15"/>
        <v>373.53</v>
      </c>
      <c r="G84" s="490">
        <f t="shared" si="19"/>
        <v>122718.34999999999</v>
      </c>
      <c r="H84" s="490">
        <f t="shared" si="16"/>
        <v>180782.54</v>
      </c>
      <c r="I84" s="490">
        <f t="shared" si="20"/>
        <v>29297.37</v>
      </c>
      <c r="J84" s="490">
        <f t="shared" si="21"/>
        <v>75385.09</v>
      </c>
      <c r="K84" s="490">
        <f t="shared" si="22"/>
        <v>1021.92</v>
      </c>
      <c r="L84" s="490">
        <f t="shared" si="23"/>
        <v>18788.05</v>
      </c>
      <c r="M84" s="490">
        <f t="shared" si="24"/>
        <v>94.37</v>
      </c>
      <c r="N84" s="490">
        <f t="shared" si="17"/>
        <v>677255.50000000012</v>
      </c>
      <c r="O84" s="122"/>
      <c r="P84" s="122"/>
      <c r="Q84" s="122"/>
      <c r="R84" s="122"/>
      <c r="S84" s="122"/>
      <c r="T84" s="122"/>
      <c r="U84" s="122"/>
      <c r="V84" s="122"/>
      <c r="W84" s="122"/>
      <c r="X84" s="122"/>
      <c r="Y84" s="122"/>
      <c r="Z84" s="142"/>
      <c r="AA84" s="122"/>
      <c r="AB84" s="122"/>
      <c r="AC84" s="122"/>
      <c r="AD84" s="122"/>
      <c r="AE84" s="122"/>
      <c r="AF84" s="122"/>
      <c r="AG84" s="122"/>
      <c r="AH84" s="122"/>
    </row>
    <row r="85" spans="1:37" s="161" customFormat="1">
      <c r="A85" s="131" t="s">
        <v>549</v>
      </c>
      <c r="B85" s="490">
        <f t="shared" si="18"/>
        <v>33040.83</v>
      </c>
      <c r="C85" s="490">
        <f t="shared" si="15"/>
        <v>3839.14</v>
      </c>
      <c r="D85" s="490">
        <f t="shared" si="15"/>
        <v>3741.99</v>
      </c>
      <c r="E85" s="490">
        <f t="shared" si="15"/>
        <v>152009.81</v>
      </c>
      <c r="F85" s="490">
        <f t="shared" si="15"/>
        <v>639.35</v>
      </c>
      <c r="G85" s="490">
        <f t="shared" si="19"/>
        <v>108945.22</v>
      </c>
      <c r="H85" s="490">
        <f t="shared" si="16"/>
        <v>168774.51</v>
      </c>
      <c r="I85" s="490">
        <f t="shared" si="20"/>
        <v>7537.3200000000006</v>
      </c>
      <c r="J85" s="490">
        <f t="shared" si="21"/>
        <v>45849.919999999998</v>
      </c>
      <c r="K85" s="490">
        <f t="shared" si="22"/>
        <v>1017.86</v>
      </c>
      <c r="L85" s="490">
        <f t="shared" si="23"/>
        <v>13504.8</v>
      </c>
      <c r="M85" s="490">
        <f t="shared" si="24"/>
        <v>153.75</v>
      </c>
      <c r="N85" s="490">
        <f t="shared" si="17"/>
        <v>539054.5</v>
      </c>
      <c r="O85" s="122"/>
      <c r="P85" s="122"/>
      <c r="Q85" s="122"/>
      <c r="R85" s="122"/>
      <c r="S85" s="122"/>
      <c r="T85" s="122"/>
      <c r="U85" s="122"/>
      <c r="V85" s="122"/>
      <c r="W85" s="122"/>
      <c r="X85" s="122"/>
      <c r="Y85" s="122"/>
      <c r="Z85" s="142"/>
      <c r="AA85" s="122"/>
      <c r="AB85" s="122"/>
      <c r="AC85" s="122"/>
      <c r="AD85" s="122"/>
      <c r="AE85" s="122"/>
      <c r="AF85" s="122"/>
      <c r="AG85" s="122"/>
      <c r="AH85" s="122"/>
    </row>
    <row r="86" spans="1:37" s="160" customFormat="1">
      <c r="A86" s="131" t="s">
        <v>550</v>
      </c>
      <c r="B86" s="490">
        <f t="shared" si="18"/>
        <v>52253.98</v>
      </c>
      <c r="C86" s="490">
        <f t="shared" si="15"/>
        <v>7538.65</v>
      </c>
      <c r="D86" s="490">
        <f t="shared" si="15"/>
        <v>4185.25</v>
      </c>
      <c r="E86" s="490">
        <f t="shared" si="15"/>
        <v>153143.35</v>
      </c>
      <c r="F86" s="490">
        <f t="shared" si="15"/>
        <v>577.58000000000004</v>
      </c>
      <c r="G86" s="490">
        <f t="shared" si="19"/>
        <v>114611</v>
      </c>
      <c r="H86" s="490">
        <f t="shared" si="16"/>
        <v>191665.66</v>
      </c>
      <c r="I86" s="490">
        <f t="shared" si="20"/>
        <v>21538.36</v>
      </c>
      <c r="J86" s="490">
        <f t="shared" si="21"/>
        <v>36416.74</v>
      </c>
      <c r="K86" s="490">
        <f t="shared" si="22"/>
        <v>1560.79</v>
      </c>
      <c r="L86" s="490">
        <f t="shared" si="23"/>
        <v>15294.44</v>
      </c>
      <c r="M86" s="490">
        <f t="shared" si="24"/>
        <v>138.87</v>
      </c>
      <c r="N86" s="490">
        <f t="shared" si="17"/>
        <v>598924.66999999993</v>
      </c>
      <c r="O86" s="122"/>
      <c r="P86" s="122"/>
      <c r="Q86" s="122"/>
      <c r="R86" s="122"/>
      <c r="S86" s="122"/>
      <c r="T86" s="122"/>
      <c r="U86" s="122"/>
      <c r="V86" s="122"/>
      <c r="W86" s="122"/>
      <c r="X86" s="122"/>
      <c r="Y86" s="122"/>
      <c r="Z86" s="142"/>
      <c r="AA86" s="122"/>
      <c r="AB86" s="122"/>
      <c r="AC86" s="122"/>
      <c r="AD86" s="122"/>
      <c r="AE86" s="122"/>
      <c r="AF86" s="122"/>
      <c r="AG86" s="122"/>
      <c r="AH86" s="122"/>
    </row>
    <row r="87" spans="1:37" s="160" customFormat="1">
      <c r="A87" s="131" t="s">
        <v>551</v>
      </c>
      <c r="B87" s="490">
        <f t="shared" si="18"/>
        <v>32617.300000000003</v>
      </c>
      <c r="C87" s="490">
        <f t="shared" si="15"/>
        <v>3373.39</v>
      </c>
      <c r="D87" s="490">
        <f t="shared" si="15"/>
        <v>3605.64</v>
      </c>
      <c r="E87" s="490">
        <f t="shared" si="15"/>
        <v>115847.14</v>
      </c>
      <c r="F87" s="490">
        <f t="shared" si="15"/>
        <v>734.75</v>
      </c>
      <c r="G87" s="490">
        <f t="shared" si="19"/>
        <v>147428.80999999997</v>
      </c>
      <c r="H87" s="490">
        <f t="shared" si="16"/>
        <v>198846.5</v>
      </c>
      <c r="I87" s="490">
        <f t="shared" si="20"/>
        <v>19700.59</v>
      </c>
      <c r="J87" s="490">
        <f t="shared" si="21"/>
        <v>52740.61</v>
      </c>
      <c r="K87" s="490">
        <f t="shared" si="22"/>
        <v>1645.15</v>
      </c>
      <c r="L87" s="490">
        <f t="shared" si="23"/>
        <v>24432.23</v>
      </c>
      <c r="M87" s="490">
        <f t="shared" si="24"/>
        <v>184.94</v>
      </c>
      <c r="N87" s="490">
        <f t="shared" si="17"/>
        <v>601157.04999999993</v>
      </c>
      <c r="O87" s="122"/>
      <c r="P87" s="122"/>
      <c r="Q87" s="122"/>
      <c r="R87" s="122"/>
      <c r="S87" s="122"/>
      <c r="T87" s="122"/>
      <c r="U87" s="122"/>
      <c r="V87" s="122"/>
      <c r="W87" s="122"/>
      <c r="X87" s="122"/>
      <c r="Y87" s="122"/>
      <c r="Z87" s="142"/>
      <c r="AA87" s="122"/>
      <c r="AB87" s="122"/>
      <c r="AC87" s="122"/>
      <c r="AD87" s="122"/>
      <c r="AE87" s="122"/>
      <c r="AF87" s="122"/>
      <c r="AG87" s="122"/>
      <c r="AH87" s="122"/>
    </row>
    <row r="88" spans="1:37" s="160" customFormat="1">
      <c r="A88" s="131" t="s">
        <v>552</v>
      </c>
      <c r="B88" s="490">
        <f t="shared" si="18"/>
        <v>59119.61</v>
      </c>
      <c r="C88" s="490">
        <f t="shared" si="15"/>
        <v>5774.61</v>
      </c>
      <c r="D88" s="490">
        <f t="shared" si="15"/>
        <v>3805.79</v>
      </c>
      <c r="E88" s="490">
        <f t="shared" si="15"/>
        <v>152463.95000000001</v>
      </c>
      <c r="F88" s="490">
        <f t="shared" si="15"/>
        <v>246.43</v>
      </c>
      <c r="G88" s="490">
        <f t="shared" si="19"/>
        <v>137233.02000000002</v>
      </c>
      <c r="H88" s="490">
        <f t="shared" si="16"/>
        <v>143839.5</v>
      </c>
      <c r="I88" s="490">
        <f t="shared" si="20"/>
        <v>12321.14</v>
      </c>
      <c r="J88" s="490">
        <f t="shared" si="21"/>
        <v>43473.01</v>
      </c>
      <c r="K88" s="490">
        <f t="shared" si="22"/>
        <v>1573.16</v>
      </c>
      <c r="L88" s="490">
        <f t="shared" si="23"/>
        <v>25487.279999999999</v>
      </c>
      <c r="M88" s="490">
        <f t="shared" si="24"/>
        <v>179.24</v>
      </c>
      <c r="N88" s="490">
        <f t="shared" si="17"/>
        <v>585516.74000000011</v>
      </c>
      <c r="O88" s="122"/>
      <c r="P88" s="122"/>
      <c r="Q88" s="122"/>
      <c r="R88" s="122"/>
      <c r="S88" s="122"/>
      <c r="T88" s="122"/>
      <c r="U88" s="122"/>
      <c r="V88" s="122"/>
      <c r="W88" s="122"/>
      <c r="X88" s="122"/>
      <c r="Y88" s="122"/>
      <c r="Z88" s="142"/>
      <c r="AA88" s="122"/>
      <c r="AB88" s="122"/>
      <c r="AC88" s="122"/>
      <c r="AD88" s="122"/>
      <c r="AE88" s="122"/>
      <c r="AF88" s="122"/>
      <c r="AG88" s="122"/>
      <c r="AH88" s="122"/>
    </row>
    <row r="89" spans="1:37" s="160" customFormat="1">
      <c r="A89" s="131" t="s">
        <v>553</v>
      </c>
      <c r="B89" s="490">
        <f t="shared" si="18"/>
        <v>48742.51</v>
      </c>
      <c r="C89" s="490">
        <f t="shared" si="15"/>
        <v>11229.2</v>
      </c>
      <c r="D89" s="490">
        <f t="shared" si="15"/>
        <v>4298.74</v>
      </c>
      <c r="E89" s="490">
        <f t="shared" si="15"/>
        <v>108511.72</v>
      </c>
      <c r="F89" s="490">
        <f t="shared" si="15"/>
        <v>219.01</v>
      </c>
      <c r="G89" s="490">
        <f t="shared" si="19"/>
        <v>119667.03</v>
      </c>
      <c r="H89" s="490">
        <f t="shared" si="16"/>
        <v>135731.29999999999</v>
      </c>
      <c r="I89" s="490">
        <f t="shared" si="20"/>
        <v>15564.61</v>
      </c>
      <c r="J89" s="490">
        <f t="shared" si="21"/>
        <v>36034.54</v>
      </c>
      <c r="K89" s="490">
        <f t="shared" si="22"/>
        <v>1338.59</v>
      </c>
      <c r="L89" s="490">
        <f t="shared" si="23"/>
        <v>18320.189999999999</v>
      </c>
      <c r="M89" s="490">
        <f t="shared" si="24"/>
        <v>246.02</v>
      </c>
      <c r="N89" s="490">
        <f t="shared" si="17"/>
        <v>499903.46</v>
      </c>
      <c r="O89" s="122"/>
      <c r="P89" s="122"/>
      <c r="Q89" s="122"/>
      <c r="R89" s="122"/>
      <c r="S89" s="122"/>
      <c r="T89" s="122"/>
      <c r="U89" s="122"/>
      <c r="V89" s="122"/>
      <c r="W89" s="122"/>
      <c r="X89" s="122"/>
      <c r="Y89" s="122"/>
      <c r="Z89" s="142"/>
      <c r="AA89" s="122"/>
      <c r="AB89" s="122"/>
      <c r="AC89" s="122"/>
      <c r="AD89" s="122"/>
      <c r="AE89" s="122"/>
      <c r="AF89" s="122"/>
      <c r="AG89" s="122"/>
      <c r="AH89" s="122"/>
    </row>
    <row r="90" spans="1:37" s="160" customFormat="1">
      <c r="A90" s="131" t="s">
        <v>554</v>
      </c>
      <c r="B90" s="490">
        <f t="shared" si="18"/>
        <v>81879.06</v>
      </c>
      <c r="C90" s="490">
        <f t="shared" si="15"/>
        <v>7999.12</v>
      </c>
      <c r="D90" s="490">
        <f t="shared" si="15"/>
        <v>5122.68</v>
      </c>
      <c r="E90" s="490">
        <f t="shared" si="15"/>
        <v>194975.21</v>
      </c>
      <c r="F90" s="490">
        <f t="shared" si="15"/>
        <v>269.94</v>
      </c>
      <c r="G90" s="490">
        <f t="shared" si="19"/>
        <v>181388.97</v>
      </c>
      <c r="H90" s="490">
        <f t="shared" si="16"/>
        <v>191897.76</v>
      </c>
      <c r="I90" s="490">
        <f t="shared" si="20"/>
        <v>16897.59</v>
      </c>
      <c r="J90" s="490">
        <f t="shared" si="21"/>
        <v>29048.83</v>
      </c>
      <c r="K90" s="490">
        <f t="shared" si="22"/>
        <v>1105.5899999999999</v>
      </c>
      <c r="L90" s="490">
        <f t="shared" si="23"/>
        <v>23343.03</v>
      </c>
      <c r="M90" s="490">
        <f t="shared" si="24"/>
        <v>637.86</v>
      </c>
      <c r="N90" s="490">
        <f t="shared" si="17"/>
        <v>734565.6399999999</v>
      </c>
      <c r="O90" s="122"/>
      <c r="P90" s="122"/>
      <c r="Q90" s="122"/>
      <c r="R90" s="122"/>
      <c r="S90" s="122"/>
      <c r="T90" s="122"/>
      <c r="U90" s="122"/>
      <c r="V90" s="122"/>
      <c r="W90" s="122"/>
      <c r="X90" s="122"/>
      <c r="Y90" s="122"/>
      <c r="Z90" s="142"/>
      <c r="AA90" s="122"/>
      <c r="AB90" s="122"/>
      <c r="AC90" s="122"/>
      <c r="AD90" s="122"/>
      <c r="AE90" s="122"/>
      <c r="AF90" s="122"/>
      <c r="AG90" s="122"/>
      <c r="AH90" s="122"/>
    </row>
    <row r="91" spans="1:37" s="160" customFormat="1">
      <c r="A91" s="131" t="s">
        <v>555</v>
      </c>
      <c r="B91" s="490">
        <f t="shared" si="18"/>
        <v>47497.83</v>
      </c>
      <c r="C91" s="490">
        <f t="shared" si="15"/>
        <v>2985.28</v>
      </c>
      <c r="D91" s="490">
        <f t="shared" si="15"/>
        <v>5509.14</v>
      </c>
      <c r="E91" s="490">
        <f t="shared" si="15"/>
        <v>239723.27</v>
      </c>
      <c r="F91" s="490">
        <f t="shared" si="15"/>
        <v>1433.98</v>
      </c>
      <c r="G91" s="490">
        <f t="shared" si="19"/>
        <v>156278.00999999998</v>
      </c>
      <c r="H91" s="490">
        <f t="shared" si="16"/>
        <v>185213.35</v>
      </c>
      <c r="I91" s="490">
        <f t="shared" si="20"/>
        <v>17358.620000000003</v>
      </c>
      <c r="J91" s="490">
        <f t="shared" si="21"/>
        <v>29231.96</v>
      </c>
      <c r="K91" s="490">
        <f t="shared" si="22"/>
        <v>1379.69</v>
      </c>
      <c r="L91" s="490">
        <f t="shared" si="23"/>
        <v>24370.47</v>
      </c>
      <c r="M91" s="490">
        <f t="shared" si="24"/>
        <v>288.89999999999998</v>
      </c>
      <c r="N91" s="490">
        <f t="shared" si="17"/>
        <v>711270.49999999988</v>
      </c>
      <c r="O91" s="122"/>
      <c r="P91" s="122"/>
      <c r="Q91" s="122"/>
      <c r="R91" s="122"/>
      <c r="S91" s="122"/>
      <c r="T91" s="122"/>
      <c r="U91" s="122"/>
      <c r="V91" s="122"/>
      <c r="W91" s="122"/>
      <c r="X91" s="122"/>
      <c r="Y91" s="122"/>
      <c r="Z91" s="142"/>
      <c r="AA91" s="122"/>
      <c r="AB91" s="122"/>
      <c r="AC91" s="122"/>
      <c r="AD91" s="122"/>
      <c r="AE91" s="122"/>
      <c r="AF91" s="122"/>
      <c r="AG91" s="122"/>
      <c r="AH91" s="122"/>
    </row>
    <row r="92" spans="1:37" s="161" customFormat="1">
      <c r="A92" s="243" t="s">
        <v>556</v>
      </c>
      <c r="B92" s="490">
        <f t="shared" si="18"/>
        <v>71359.95</v>
      </c>
      <c r="C92" s="490">
        <f t="shared" si="15"/>
        <v>5019.6400000000003</v>
      </c>
      <c r="D92" s="490">
        <f t="shared" si="15"/>
        <v>4550.5200000000004</v>
      </c>
      <c r="E92" s="490">
        <f t="shared" si="15"/>
        <v>121495.87</v>
      </c>
      <c r="F92" s="490">
        <f t="shared" si="15"/>
        <v>416.99</v>
      </c>
      <c r="G92" s="490">
        <f t="shared" si="19"/>
        <v>118579.58</v>
      </c>
      <c r="H92" s="490">
        <f t="shared" si="16"/>
        <v>231987.59</v>
      </c>
      <c r="I92" s="490">
        <f t="shared" si="20"/>
        <v>10203.19</v>
      </c>
      <c r="J92" s="490">
        <f t="shared" si="21"/>
        <v>26559.67</v>
      </c>
      <c r="K92" s="490">
        <f t="shared" si="22"/>
        <v>1241.1199999999999</v>
      </c>
      <c r="L92" s="490">
        <f t="shared" si="23"/>
        <v>23162.05</v>
      </c>
      <c r="M92" s="490">
        <f t="shared" si="24"/>
        <v>390.88</v>
      </c>
      <c r="N92" s="490">
        <f t="shared" si="17"/>
        <v>614967.05000000005</v>
      </c>
      <c r="O92" s="122"/>
      <c r="P92" s="122"/>
      <c r="Q92" s="122"/>
      <c r="R92" s="122"/>
      <c r="S92" s="122"/>
      <c r="T92" s="122"/>
      <c r="U92" s="122"/>
      <c r="V92" s="122"/>
      <c r="W92" s="122"/>
      <c r="X92" s="122"/>
      <c r="Y92" s="122"/>
      <c r="Z92" s="142"/>
      <c r="AA92" s="122"/>
      <c r="AB92" s="122"/>
      <c r="AC92" s="122"/>
      <c r="AD92" s="122"/>
      <c r="AE92" s="122"/>
      <c r="AF92" s="122"/>
      <c r="AG92" s="122"/>
      <c r="AH92" s="122"/>
    </row>
    <row r="93" spans="1:37" s="160" customFormat="1">
      <c r="A93" s="150" t="s">
        <v>212</v>
      </c>
      <c r="B93" s="490">
        <f>SUM(B81:B92)</f>
        <v>639528.84999999986</v>
      </c>
      <c r="C93" s="490">
        <f>SUM(C81:C92)</f>
        <v>83927.34</v>
      </c>
      <c r="D93" s="490">
        <f t="shared" ref="D93:N93" si="25">SUM(D81:D92)</f>
        <v>49944.06</v>
      </c>
      <c r="E93" s="490">
        <f t="shared" si="25"/>
        <v>1989098.0899999999</v>
      </c>
      <c r="F93" s="490">
        <f t="shared" si="25"/>
        <v>7116.01</v>
      </c>
      <c r="G93" s="490">
        <f t="shared" si="25"/>
        <v>1491115.1</v>
      </c>
      <c r="H93" s="490">
        <f t="shared" si="25"/>
        <v>2130321.9500000002</v>
      </c>
      <c r="I93" s="490">
        <f t="shared" si="25"/>
        <v>184551.9</v>
      </c>
      <c r="J93" s="490">
        <f t="shared" si="25"/>
        <v>513007.35</v>
      </c>
      <c r="K93" s="490">
        <f t="shared" si="25"/>
        <v>16722.34</v>
      </c>
      <c r="L93" s="490">
        <f t="shared" si="25"/>
        <v>237936.61</v>
      </c>
      <c r="M93" s="490">
        <f t="shared" si="25"/>
        <v>2633.76</v>
      </c>
      <c r="N93" s="490">
        <f t="shared" si="25"/>
        <v>7345903.3600000003</v>
      </c>
      <c r="O93" s="122"/>
      <c r="P93" s="122"/>
      <c r="Q93" s="122"/>
      <c r="R93" s="122"/>
      <c r="S93" s="122"/>
      <c r="T93" s="122"/>
      <c r="U93" s="122"/>
      <c r="V93" s="122"/>
      <c r="W93" s="122"/>
      <c r="X93" s="122"/>
      <c r="Y93" s="122"/>
      <c r="Z93" s="142"/>
      <c r="AA93" s="122"/>
      <c r="AB93" s="122"/>
      <c r="AC93" s="122"/>
      <c r="AD93" s="122"/>
      <c r="AE93" s="122"/>
      <c r="AF93" s="122"/>
      <c r="AG93" s="122"/>
      <c r="AH93" s="122"/>
    </row>
    <row r="94" spans="1:37" s="160" customFormat="1">
      <c r="A94" s="144"/>
      <c r="B94" s="122"/>
      <c r="C94" s="122"/>
      <c r="D94" s="146"/>
      <c r="E94" s="146"/>
      <c r="F94" s="146"/>
      <c r="G94" s="146"/>
      <c r="H94" s="146"/>
      <c r="I94" s="91"/>
      <c r="J94" s="146"/>
      <c r="K94" s="146"/>
      <c r="L94" s="146"/>
      <c r="M94" s="146"/>
      <c r="N94" s="151"/>
      <c r="O94" s="122"/>
      <c r="P94" s="122"/>
      <c r="Q94" s="122"/>
      <c r="R94" s="122"/>
      <c r="S94" s="122"/>
      <c r="T94" s="122"/>
      <c r="U94" s="122"/>
      <c r="V94" s="122"/>
      <c r="W94" s="122"/>
      <c r="X94" s="122"/>
      <c r="Y94" s="122"/>
      <c r="Z94" s="142"/>
      <c r="AA94" s="122"/>
      <c r="AB94" s="122"/>
      <c r="AC94" s="122"/>
      <c r="AD94" s="122"/>
      <c r="AE94" s="122"/>
      <c r="AF94" s="122"/>
      <c r="AG94" s="122"/>
      <c r="AH94" s="122"/>
    </row>
    <row r="95" spans="1:37" s="160" customFormat="1">
      <c r="A95" s="144" t="s">
        <v>63</v>
      </c>
      <c r="B95" s="122"/>
      <c r="C95" s="122"/>
      <c r="D95" s="146"/>
      <c r="E95" s="146"/>
      <c r="F95" s="146"/>
      <c r="G95" s="146"/>
      <c r="H95" s="146"/>
      <c r="I95" s="91"/>
      <c r="J95" s="146"/>
      <c r="K95" s="146"/>
      <c r="L95" s="146"/>
      <c r="M95" s="146"/>
      <c r="N95" s="151"/>
      <c r="O95" s="122"/>
      <c r="P95" s="122"/>
      <c r="Q95" s="122"/>
      <c r="R95" s="122"/>
      <c r="S95" s="122"/>
      <c r="T95" s="122"/>
      <c r="U95" s="122"/>
      <c r="V95" s="122"/>
      <c r="W95" s="122"/>
      <c r="X95" s="122"/>
      <c r="Y95" s="122"/>
      <c r="Z95" s="142"/>
      <c r="AA95" s="122"/>
      <c r="AB95" s="122"/>
      <c r="AC95" s="122"/>
      <c r="AD95" s="122"/>
      <c r="AE95" s="122"/>
      <c r="AF95" s="122"/>
      <c r="AG95" s="122"/>
      <c r="AH95" s="122"/>
    </row>
    <row r="96" spans="1:37" s="160" customFormat="1" ht="25.5">
      <c r="A96" s="154" t="s">
        <v>168</v>
      </c>
      <c r="B96" s="147" t="s">
        <v>72</v>
      </c>
      <c r="C96" s="138" t="s">
        <v>228</v>
      </c>
      <c r="D96" s="147" t="s">
        <v>129</v>
      </c>
      <c r="E96" s="147" t="s">
        <v>130</v>
      </c>
      <c r="F96" s="147" t="s">
        <v>454</v>
      </c>
      <c r="G96" s="147" t="s">
        <v>73</v>
      </c>
      <c r="H96" s="147" t="s">
        <v>358</v>
      </c>
      <c r="I96" s="147" t="s">
        <v>97</v>
      </c>
      <c r="J96" s="147" t="s">
        <v>452</v>
      </c>
      <c r="K96" s="147" t="s">
        <v>453</v>
      </c>
      <c r="L96" s="310" t="s">
        <v>323</v>
      </c>
      <c r="M96" s="147" t="s">
        <v>98</v>
      </c>
      <c r="N96" s="147" t="s">
        <v>99</v>
      </c>
      <c r="O96" s="147" t="s">
        <v>456</v>
      </c>
      <c r="P96" s="147" t="s">
        <v>165</v>
      </c>
      <c r="Q96" s="131" t="s">
        <v>66</v>
      </c>
      <c r="R96" s="147" t="s">
        <v>104</v>
      </c>
      <c r="S96" s="147" t="s">
        <v>438</v>
      </c>
      <c r="T96" s="131" t="s">
        <v>105</v>
      </c>
      <c r="U96" s="148" t="s">
        <v>174</v>
      </c>
      <c r="V96" s="122"/>
      <c r="W96" s="122"/>
      <c r="X96" s="122"/>
      <c r="Y96" s="122"/>
      <c r="Z96" s="142"/>
      <c r="AA96" s="122"/>
      <c r="AB96" s="122"/>
      <c r="AC96" s="122"/>
      <c r="AD96" s="122"/>
      <c r="AE96" s="122"/>
      <c r="AF96" s="122"/>
      <c r="AG96" s="122"/>
      <c r="AH96" s="122"/>
      <c r="AI96" s="122"/>
      <c r="AJ96" s="122"/>
      <c r="AK96" s="122"/>
    </row>
    <row r="97" spans="1:37" s="160" customFormat="1">
      <c r="A97" s="131" t="s">
        <v>520</v>
      </c>
      <c r="B97" s="565">
        <v>16066.92</v>
      </c>
      <c r="C97" s="565">
        <v>3603.98</v>
      </c>
      <c r="D97" s="565">
        <v>145883.73000000001</v>
      </c>
      <c r="E97" s="565">
        <v>607.19000000000005</v>
      </c>
      <c r="F97" s="565">
        <v>1569.45</v>
      </c>
      <c r="G97" s="565">
        <v>5101.22</v>
      </c>
      <c r="H97" s="564">
        <v>45935.47</v>
      </c>
      <c r="I97" s="565">
        <v>71049.19</v>
      </c>
      <c r="J97" s="565">
        <v>555.38</v>
      </c>
      <c r="K97" s="565">
        <v>171.52</v>
      </c>
      <c r="L97" s="565">
        <v>2187.0700000000002</v>
      </c>
      <c r="M97" s="565">
        <v>185585.37</v>
      </c>
      <c r="N97" s="565">
        <v>9343.7800000000007</v>
      </c>
      <c r="O97" s="565">
        <v>72.55</v>
      </c>
      <c r="P97" s="565">
        <v>3039.88</v>
      </c>
      <c r="Q97" s="565">
        <v>40043.32</v>
      </c>
      <c r="R97" s="565">
        <v>1795.16</v>
      </c>
      <c r="S97" s="565">
        <v>16448.900000000001</v>
      </c>
      <c r="T97" s="565">
        <v>106.22</v>
      </c>
      <c r="U97" s="490">
        <f t="shared" ref="U97:U108" si="26">SUM(B97:T97)</f>
        <v>549166.30000000005</v>
      </c>
      <c r="V97" s="122"/>
      <c r="W97" s="122"/>
      <c r="X97" s="122"/>
      <c r="Y97" s="122"/>
      <c r="Z97" s="142"/>
      <c r="AA97" s="122"/>
      <c r="AB97" s="122"/>
      <c r="AC97" s="122"/>
      <c r="AD97" s="122"/>
      <c r="AE97" s="122"/>
      <c r="AF97" s="122"/>
      <c r="AG97" s="122"/>
      <c r="AH97" s="122"/>
      <c r="AI97" s="122"/>
      <c r="AJ97" s="122"/>
      <c r="AK97" s="122"/>
    </row>
    <row r="98" spans="1:37" s="160" customFormat="1">
      <c r="A98" s="131" t="s">
        <v>546</v>
      </c>
      <c r="B98" s="565">
        <v>5744.39</v>
      </c>
      <c r="C98" s="565">
        <v>4211.03</v>
      </c>
      <c r="D98" s="565">
        <v>159708.76999999999</v>
      </c>
      <c r="E98" s="565">
        <v>1219.42</v>
      </c>
      <c r="F98" s="565">
        <v>1438.76</v>
      </c>
      <c r="G98" s="565">
        <v>10815.53</v>
      </c>
      <c r="H98" s="564">
        <v>46759.93</v>
      </c>
      <c r="I98" s="565">
        <v>72009.2</v>
      </c>
      <c r="J98" s="565">
        <v>943.74</v>
      </c>
      <c r="K98" s="565">
        <v>475.46</v>
      </c>
      <c r="L98" s="565">
        <v>1376.8</v>
      </c>
      <c r="M98" s="565">
        <v>163853.57999999999</v>
      </c>
      <c r="N98" s="565">
        <v>6876.91</v>
      </c>
      <c r="O98" s="565">
        <v>38.86</v>
      </c>
      <c r="P98" s="565">
        <v>2686.35</v>
      </c>
      <c r="Q98" s="565">
        <v>41492.6</v>
      </c>
      <c r="R98" s="565">
        <v>1606.93</v>
      </c>
      <c r="S98" s="565">
        <v>14206.11</v>
      </c>
      <c r="T98" s="565">
        <v>114.26</v>
      </c>
      <c r="U98" s="490">
        <f t="shared" si="26"/>
        <v>535578.62999999989</v>
      </c>
      <c r="V98" s="122"/>
      <c r="W98" s="122"/>
      <c r="X98" s="122"/>
      <c r="Y98" s="122"/>
      <c r="Z98" s="142"/>
      <c r="AA98" s="122"/>
      <c r="AB98" s="122"/>
      <c r="AC98" s="122"/>
      <c r="AD98" s="122"/>
      <c r="AE98" s="122"/>
      <c r="AF98" s="122"/>
      <c r="AG98" s="122"/>
      <c r="AH98" s="122"/>
      <c r="AI98" s="122"/>
      <c r="AJ98" s="122"/>
      <c r="AK98" s="122"/>
    </row>
    <row r="99" spans="1:37" s="160" customFormat="1">
      <c r="A99" s="131" t="s">
        <v>547</v>
      </c>
      <c r="B99" s="565">
        <v>11222.21</v>
      </c>
      <c r="C99" s="565">
        <v>3539.11</v>
      </c>
      <c r="D99" s="565">
        <v>255841.63</v>
      </c>
      <c r="E99" s="565">
        <v>377.84</v>
      </c>
      <c r="F99" s="565">
        <v>1288.97</v>
      </c>
      <c r="G99" s="565">
        <v>13279.99</v>
      </c>
      <c r="H99" s="564">
        <v>34432.800000000003</v>
      </c>
      <c r="I99" s="565">
        <v>133588.35</v>
      </c>
      <c r="J99" s="565">
        <v>587.49</v>
      </c>
      <c r="K99" s="565">
        <v>129</v>
      </c>
      <c r="L99" s="565">
        <v>1191.9100000000001</v>
      </c>
      <c r="M99" s="565">
        <v>152144.29</v>
      </c>
      <c r="N99" s="565">
        <v>9397</v>
      </c>
      <c r="O99" s="565">
        <v>39.770000000000003</v>
      </c>
      <c r="P99" s="565">
        <v>2638.01</v>
      </c>
      <c r="Q99" s="565">
        <v>56731.06</v>
      </c>
      <c r="R99" s="565">
        <v>1436.38</v>
      </c>
      <c r="S99" s="565">
        <v>20579.060000000001</v>
      </c>
      <c r="T99" s="565">
        <v>98.45</v>
      </c>
      <c r="U99" s="490">
        <f t="shared" si="26"/>
        <v>698543.32</v>
      </c>
      <c r="V99" s="122"/>
      <c r="W99" s="122"/>
      <c r="X99" s="122"/>
      <c r="Y99" s="122"/>
      <c r="Z99" s="142"/>
      <c r="AA99" s="122"/>
      <c r="AB99" s="122"/>
      <c r="AC99" s="122"/>
      <c r="AD99" s="122"/>
      <c r="AE99" s="122"/>
      <c r="AF99" s="122"/>
      <c r="AG99" s="122"/>
      <c r="AH99" s="122"/>
      <c r="AI99" s="122"/>
      <c r="AJ99" s="122"/>
      <c r="AK99" s="122"/>
    </row>
    <row r="100" spans="1:37" s="160" customFormat="1">
      <c r="A100" s="131" t="s">
        <v>548</v>
      </c>
      <c r="B100" s="565">
        <v>3134.79</v>
      </c>
      <c r="C100" s="565">
        <v>3770.19</v>
      </c>
      <c r="D100" s="565">
        <v>189493.64</v>
      </c>
      <c r="E100" s="565">
        <v>373.53</v>
      </c>
      <c r="F100" s="565">
        <v>1207.74</v>
      </c>
      <c r="G100" s="565">
        <v>3141.41</v>
      </c>
      <c r="H100" s="564">
        <v>48046.51</v>
      </c>
      <c r="I100" s="565">
        <v>120456.94</v>
      </c>
      <c r="J100" s="565">
        <v>739.39</v>
      </c>
      <c r="K100" s="565">
        <v>102.4</v>
      </c>
      <c r="L100" s="565">
        <v>1419.62</v>
      </c>
      <c r="M100" s="565">
        <v>180782.54</v>
      </c>
      <c r="N100" s="565">
        <v>28143.48</v>
      </c>
      <c r="O100" s="565">
        <v>191.84</v>
      </c>
      <c r="P100" s="565">
        <v>962.05</v>
      </c>
      <c r="Q100" s="565">
        <v>75385.09</v>
      </c>
      <c r="R100" s="565">
        <v>1021.92</v>
      </c>
      <c r="S100" s="565">
        <v>18788.05</v>
      </c>
      <c r="T100" s="565">
        <v>94.37</v>
      </c>
      <c r="U100" s="490">
        <f t="shared" si="26"/>
        <v>677255.50000000012</v>
      </c>
      <c r="V100" s="122"/>
      <c r="W100" s="122"/>
      <c r="X100" s="122"/>
      <c r="Y100" s="122"/>
      <c r="Z100" s="142"/>
      <c r="AA100" s="122"/>
      <c r="AB100" s="122"/>
      <c r="AC100" s="122"/>
      <c r="AD100" s="122"/>
      <c r="AE100" s="122"/>
      <c r="AF100" s="122"/>
      <c r="AG100" s="122"/>
      <c r="AH100" s="122"/>
      <c r="AI100" s="122"/>
      <c r="AJ100" s="122"/>
      <c r="AK100" s="122"/>
    </row>
    <row r="101" spans="1:37" s="160" customFormat="1">
      <c r="A101" s="131" t="s">
        <v>549</v>
      </c>
      <c r="B101" s="565">
        <v>3839.14</v>
      </c>
      <c r="C101" s="565">
        <v>3741.99</v>
      </c>
      <c r="D101" s="565">
        <v>152009.81</v>
      </c>
      <c r="E101" s="565">
        <v>639.35</v>
      </c>
      <c r="F101" s="565">
        <v>1248.8399999999999</v>
      </c>
      <c r="G101" s="565">
        <v>5115.92</v>
      </c>
      <c r="H101" s="564">
        <v>26676.07</v>
      </c>
      <c r="I101" s="565">
        <v>107137.77</v>
      </c>
      <c r="J101" s="565">
        <v>453.15</v>
      </c>
      <c r="K101" s="565">
        <v>145.1</v>
      </c>
      <c r="L101" s="565">
        <v>1209.2</v>
      </c>
      <c r="M101" s="565">
        <v>168774.51</v>
      </c>
      <c r="N101" s="565">
        <v>5795.56</v>
      </c>
      <c r="O101" s="565">
        <v>97.97</v>
      </c>
      <c r="P101" s="565">
        <v>1643.79</v>
      </c>
      <c r="Q101" s="565">
        <v>45849.919999999998</v>
      </c>
      <c r="R101" s="565">
        <v>1017.86</v>
      </c>
      <c r="S101" s="565">
        <v>13504.8</v>
      </c>
      <c r="T101" s="565">
        <v>153.75</v>
      </c>
      <c r="U101" s="490">
        <f t="shared" si="26"/>
        <v>539054.5</v>
      </c>
      <c r="V101" s="122"/>
      <c r="W101" s="122"/>
      <c r="X101" s="122"/>
      <c r="Y101" s="122"/>
      <c r="Z101" s="142"/>
      <c r="AA101" s="122"/>
      <c r="AB101" s="122"/>
      <c r="AC101" s="122"/>
      <c r="AD101" s="122"/>
      <c r="AE101" s="122"/>
      <c r="AF101" s="122"/>
      <c r="AG101" s="122"/>
      <c r="AH101" s="122"/>
      <c r="AI101" s="122"/>
      <c r="AJ101" s="122"/>
      <c r="AK101" s="122"/>
    </row>
    <row r="102" spans="1:37" s="160" customFormat="1">
      <c r="A102" s="131" t="s">
        <v>550</v>
      </c>
      <c r="B102" s="565">
        <v>7538.65</v>
      </c>
      <c r="C102" s="565">
        <v>4185.25</v>
      </c>
      <c r="D102" s="565">
        <v>153143.35</v>
      </c>
      <c r="E102" s="565">
        <v>577.58000000000004</v>
      </c>
      <c r="F102" s="565">
        <v>1197.6300000000001</v>
      </c>
      <c r="G102" s="565">
        <v>5738.99</v>
      </c>
      <c r="H102" s="564">
        <v>45317.36</v>
      </c>
      <c r="I102" s="565">
        <v>112436.03</v>
      </c>
      <c r="J102" s="565">
        <v>783.39</v>
      </c>
      <c r="K102" s="565">
        <v>123.36</v>
      </c>
      <c r="L102" s="565">
        <v>1268.22</v>
      </c>
      <c r="M102" s="565">
        <v>191665.66</v>
      </c>
      <c r="N102" s="565">
        <v>19428.22</v>
      </c>
      <c r="O102" s="565">
        <v>63.66</v>
      </c>
      <c r="P102" s="565">
        <v>2046.48</v>
      </c>
      <c r="Q102" s="565">
        <v>36416.74</v>
      </c>
      <c r="R102" s="565">
        <v>1560.79</v>
      </c>
      <c r="S102" s="565">
        <v>15294.44</v>
      </c>
      <c r="T102" s="565">
        <v>138.87</v>
      </c>
      <c r="U102" s="490">
        <f t="shared" si="26"/>
        <v>598924.66999999993</v>
      </c>
      <c r="V102" s="122"/>
      <c r="W102" s="122"/>
      <c r="X102" s="122"/>
      <c r="Y102" s="122"/>
      <c r="Z102" s="142"/>
      <c r="AA102" s="122"/>
      <c r="AB102" s="122"/>
      <c r="AC102" s="122"/>
      <c r="AD102" s="122"/>
      <c r="AE102" s="122"/>
      <c r="AF102" s="122"/>
      <c r="AG102" s="122"/>
      <c r="AH102" s="122"/>
      <c r="AI102" s="122"/>
      <c r="AJ102" s="122"/>
      <c r="AK102" s="122"/>
    </row>
    <row r="103" spans="1:37" s="160" customFormat="1">
      <c r="A103" s="131" t="s">
        <v>551</v>
      </c>
      <c r="B103" s="565">
        <v>3373.39</v>
      </c>
      <c r="C103" s="565">
        <v>3605.64</v>
      </c>
      <c r="D103" s="565">
        <v>115847.14</v>
      </c>
      <c r="E103" s="565">
        <v>734.75</v>
      </c>
      <c r="F103" s="565">
        <v>1940.02</v>
      </c>
      <c r="G103" s="565">
        <v>6843.9</v>
      </c>
      <c r="H103" s="564">
        <v>23833.38</v>
      </c>
      <c r="I103" s="565">
        <v>144935.25</v>
      </c>
      <c r="J103" s="565">
        <v>464.58</v>
      </c>
      <c r="K103" s="565">
        <v>188.4</v>
      </c>
      <c r="L103" s="565">
        <v>1840.58</v>
      </c>
      <c r="M103" s="565">
        <v>198846.5</v>
      </c>
      <c r="N103" s="565">
        <v>10809.16</v>
      </c>
      <c r="O103" s="565">
        <v>29.85</v>
      </c>
      <c r="P103" s="565">
        <v>8861.58</v>
      </c>
      <c r="Q103" s="565">
        <v>52740.61</v>
      </c>
      <c r="R103" s="565">
        <v>1645.15</v>
      </c>
      <c r="S103" s="565">
        <v>24432.23</v>
      </c>
      <c r="T103" s="565">
        <v>184.94</v>
      </c>
      <c r="U103" s="490">
        <f t="shared" si="26"/>
        <v>601157.04999999993</v>
      </c>
      <c r="V103" s="122"/>
      <c r="W103" s="122"/>
      <c r="X103" s="122"/>
      <c r="Y103" s="122"/>
      <c r="Z103" s="142"/>
      <c r="AA103" s="122"/>
      <c r="AB103" s="122"/>
      <c r="AC103" s="122"/>
      <c r="AD103" s="122"/>
      <c r="AE103" s="122"/>
      <c r="AF103" s="122"/>
      <c r="AG103" s="122"/>
      <c r="AH103" s="122"/>
      <c r="AI103" s="122"/>
      <c r="AJ103" s="122"/>
      <c r="AK103" s="122"/>
    </row>
    <row r="104" spans="1:37" s="160" customFormat="1">
      <c r="A104" s="131" t="s">
        <v>552</v>
      </c>
      <c r="B104" s="565">
        <v>5774.61</v>
      </c>
      <c r="C104" s="565">
        <v>3805.79</v>
      </c>
      <c r="D104" s="565">
        <v>152463.95000000001</v>
      </c>
      <c r="E104" s="565">
        <v>246.43</v>
      </c>
      <c r="F104" s="565">
        <v>1169.1600000000001</v>
      </c>
      <c r="G104" s="565">
        <v>14571.04</v>
      </c>
      <c r="H104" s="564">
        <v>43379.41</v>
      </c>
      <c r="I104" s="565">
        <v>134382.44</v>
      </c>
      <c r="J104" s="565">
        <v>480.81</v>
      </c>
      <c r="K104" s="565">
        <v>367.76</v>
      </c>
      <c r="L104" s="565">
        <v>2002.01</v>
      </c>
      <c r="M104" s="565">
        <v>143839.5</v>
      </c>
      <c r="N104" s="565">
        <v>11495.66</v>
      </c>
      <c r="O104" s="565">
        <v>31.83</v>
      </c>
      <c r="P104" s="565">
        <v>793.65</v>
      </c>
      <c r="Q104" s="565">
        <v>43473.01</v>
      </c>
      <c r="R104" s="565">
        <v>1573.16</v>
      </c>
      <c r="S104" s="565">
        <v>25487.279999999999</v>
      </c>
      <c r="T104" s="565">
        <v>179.24</v>
      </c>
      <c r="U104" s="490">
        <f t="shared" si="26"/>
        <v>585516.74000000011</v>
      </c>
      <c r="V104" s="122"/>
      <c r="W104" s="122"/>
      <c r="X104" s="122"/>
      <c r="Y104" s="122"/>
      <c r="Z104" s="142"/>
      <c r="AA104" s="122"/>
      <c r="AB104" s="122"/>
      <c r="AC104" s="122"/>
      <c r="AD104" s="122"/>
      <c r="AE104" s="122"/>
      <c r="AF104" s="122"/>
      <c r="AG104" s="122"/>
      <c r="AH104" s="122"/>
      <c r="AI104" s="122"/>
      <c r="AJ104" s="122"/>
      <c r="AK104" s="122"/>
    </row>
    <row r="105" spans="1:37" s="160" customFormat="1">
      <c r="A105" s="131" t="s">
        <v>553</v>
      </c>
      <c r="B105" s="565">
        <v>11229.2</v>
      </c>
      <c r="C105" s="565">
        <v>4298.74</v>
      </c>
      <c r="D105" s="565">
        <v>108511.72</v>
      </c>
      <c r="E105" s="565">
        <v>219.01</v>
      </c>
      <c r="F105" s="565">
        <v>1698.02</v>
      </c>
      <c r="G105" s="565">
        <v>10954.84</v>
      </c>
      <c r="H105" s="564">
        <v>36089.65</v>
      </c>
      <c r="I105" s="565">
        <v>117673.45</v>
      </c>
      <c r="J105" s="565">
        <v>394.42</v>
      </c>
      <c r="K105" s="565">
        <v>393.69</v>
      </c>
      <c r="L105" s="565">
        <v>1205.47</v>
      </c>
      <c r="M105" s="565">
        <v>135731.29999999999</v>
      </c>
      <c r="N105" s="565">
        <v>10977.46</v>
      </c>
      <c r="O105" s="565">
        <v>23.69</v>
      </c>
      <c r="P105" s="565">
        <v>4563.46</v>
      </c>
      <c r="Q105" s="565">
        <v>36034.54</v>
      </c>
      <c r="R105" s="565">
        <v>1338.59</v>
      </c>
      <c r="S105" s="565">
        <v>18320.189999999999</v>
      </c>
      <c r="T105" s="565">
        <v>246.02</v>
      </c>
      <c r="U105" s="490">
        <f t="shared" si="26"/>
        <v>499903.46</v>
      </c>
      <c r="V105" s="122"/>
      <c r="W105" s="122"/>
      <c r="X105" s="122"/>
      <c r="Y105" s="122"/>
      <c r="Z105" s="142"/>
      <c r="AA105" s="122"/>
      <c r="AB105" s="122"/>
      <c r="AC105" s="122"/>
      <c r="AD105" s="122"/>
      <c r="AE105" s="122"/>
      <c r="AF105" s="122"/>
      <c r="AG105" s="122"/>
      <c r="AH105" s="122"/>
      <c r="AI105" s="122"/>
      <c r="AJ105" s="122"/>
      <c r="AK105" s="122"/>
    </row>
    <row r="106" spans="1:37" s="160" customFormat="1">
      <c r="A106" s="131" t="s">
        <v>554</v>
      </c>
      <c r="B106" s="565">
        <v>7999.12</v>
      </c>
      <c r="C106" s="565">
        <v>5122.68</v>
      </c>
      <c r="D106" s="565">
        <v>194975.21</v>
      </c>
      <c r="E106" s="565">
        <v>269.94</v>
      </c>
      <c r="F106" s="565">
        <v>2691.19</v>
      </c>
      <c r="G106" s="565">
        <v>27344.42</v>
      </c>
      <c r="H106" s="564">
        <v>51843.45</v>
      </c>
      <c r="I106" s="565">
        <v>177787.51999999999</v>
      </c>
      <c r="J106" s="565">
        <v>434.23</v>
      </c>
      <c r="K106" s="565">
        <v>411.4</v>
      </c>
      <c r="L106" s="565">
        <v>2755.82</v>
      </c>
      <c r="M106" s="565">
        <v>191897.76</v>
      </c>
      <c r="N106" s="565">
        <v>11010.02</v>
      </c>
      <c r="O106" s="565">
        <v>160.36000000000001</v>
      </c>
      <c r="P106" s="565">
        <v>5727.21</v>
      </c>
      <c r="Q106" s="565">
        <v>29048.83</v>
      </c>
      <c r="R106" s="565">
        <v>1105.5899999999999</v>
      </c>
      <c r="S106" s="565">
        <v>23343.03</v>
      </c>
      <c r="T106" s="565">
        <v>637.86</v>
      </c>
      <c r="U106" s="490">
        <f t="shared" si="26"/>
        <v>734565.6399999999</v>
      </c>
      <c r="V106" s="122"/>
      <c r="W106" s="122"/>
      <c r="X106" s="122"/>
      <c r="Y106" s="122"/>
      <c r="Z106" s="142"/>
      <c r="AA106" s="122"/>
      <c r="AB106" s="122"/>
      <c r="AC106" s="122"/>
      <c r="AD106" s="122"/>
      <c r="AE106" s="122"/>
      <c r="AF106" s="122"/>
      <c r="AG106" s="122"/>
      <c r="AH106" s="122"/>
      <c r="AI106" s="122"/>
      <c r="AJ106" s="122"/>
      <c r="AK106" s="122"/>
    </row>
    <row r="107" spans="1:37" s="160" customFormat="1">
      <c r="A107" s="131" t="s">
        <v>555</v>
      </c>
      <c r="B107" s="565">
        <v>2985.28</v>
      </c>
      <c r="C107" s="565">
        <v>5509.14</v>
      </c>
      <c r="D107" s="565">
        <v>239723.27</v>
      </c>
      <c r="E107" s="565">
        <v>1433.98</v>
      </c>
      <c r="F107" s="565">
        <v>2323.94</v>
      </c>
      <c r="G107" s="565">
        <v>17098.23</v>
      </c>
      <c r="H107" s="564">
        <v>28075.66</v>
      </c>
      <c r="I107" s="565">
        <v>132307.18</v>
      </c>
      <c r="J107" s="565">
        <v>393.59</v>
      </c>
      <c r="K107" s="565">
        <v>143.84</v>
      </c>
      <c r="L107" s="565">
        <v>23433.4</v>
      </c>
      <c r="M107" s="565">
        <v>185213.35</v>
      </c>
      <c r="N107" s="565">
        <v>15873.19</v>
      </c>
      <c r="O107" s="565">
        <v>59.51</v>
      </c>
      <c r="P107" s="565">
        <v>1425.92</v>
      </c>
      <c r="Q107" s="565">
        <v>29231.96</v>
      </c>
      <c r="R107" s="565">
        <v>1379.69</v>
      </c>
      <c r="S107" s="565">
        <v>24370.47</v>
      </c>
      <c r="T107" s="565">
        <v>288.89999999999998</v>
      </c>
      <c r="U107" s="490">
        <f t="shared" si="26"/>
        <v>711270.5</v>
      </c>
      <c r="V107" s="122"/>
      <c r="W107" s="122"/>
      <c r="X107" s="122"/>
      <c r="Y107" s="122"/>
      <c r="Z107" s="142"/>
      <c r="AA107" s="122"/>
      <c r="AB107" s="122"/>
      <c r="AC107" s="122"/>
      <c r="AD107" s="122"/>
      <c r="AE107" s="122"/>
      <c r="AF107" s="122"/>
      <c r="AG107" s="122"/>
      <c r="AH107" s="122"/>
      <c r="AI107" s="122"/>
      <c r="AJ107" s="122"/>
      <c r="AK107" s="122"/>
    </row>
    <row r="108" spans="1:37" s="160" customFormat="1">
      <c r="A108" s="489" t="s">
        <v>556</v>
      </c>
      <c r="B108" s="565">
        <v>5019.6400000000003</v>
      </c>
      <c r="C108" s="565">
        <v>4550.5200000000004</v>
      </c>
      <c r="D108" s="565">
        <v>121495.87</v>
      </c>
      <c r="E108" s="565">
        <v>416.99</v>
      </c>
      <c r="F108" s="565">
        <v>3922.41</v>
      </c>
      <c r="G108" s="565">
        <v>21768.92</v>
      </c>
      <c r="H108" s="564">
        <v>45668.62</v>
      </c>
      <c r="I108" s="565">
        <v>114955.26</v>
      </c>
      <c r="J108" s="565">
        <v>371.63</v>
      </c>
      <c r="K108" s="565">
        <v>165.92</v>
      </c>
      <c r="L108" s="565">
        <v>3086.77</v>
      </c>
      <c r="M108" s="565">
        <v>231987.59</v>
      </c>
      <c r="N108" s="565">
        <v>6567.39</v>
      </c>
      <c r="O108" s="565">
        <v>29.15</v>
      </c>
      <c r="P108" s="565">
        <v>3606.65</v>
      </c>
      <c r="Q108" s="565">
        <v>26559.67</v>
      </c>
      <c r="R108" s="565">
        <v>1241.1199999999999</v>
      </c>
      <c r="S108" s="565">
        <v>23162.05</v>
      </c>
      <c r="T108" s="565">
        <v>390.88</v>
      </c>
      <c r="U108" s="490">
        <f t="shared" si="26"/>
        <v>614967.05000000016</v>
      </c>
      <c r="V108" s="122"/>
      <c r="W108" s="122"/>
      <c r="X108" s="122"/>
      <c r="Y108" s="122"/>
      <c r="Z108" s="142"/>
      <c r="AA108" s="122"/>
      <c r="AB108" s="122"/>
      <c r="AC108" s="122"/>
      <c r="AD108" s="122"/>
      <c r="AE108" s="122"/>
      <c r="AF108" s="122"/>
      <c r="AG108" s="122"/>
      <c r="AH108" s="122"/>
      <c r="AI108" s="122"/>
      <c r="AJ108" s="122"/>
      <c r="AK108" s="122"/>
    </row>
    <row r="109" spans="1:37" s="160" customFormat="1">
      <c r="A109" s="150" t="s">
        <v>212</v>
      </c>
      <c r="B109" s="490">
        <f>SUM(B97:B108)</f>
        <v>83927.34</v>
      </c>
      <c r="C109" s="490">
        <f t="shared" ref="C109:U109" si="27">SUM(C97:C108)</f>
        <v>49944.06</v>
      </c>
      <c r="D109" s="490">
        <f t="shared" si="27"/>
        <v>1989098.0899999999</v>
      </c>
      <c r="E109" s="490">
        <f t="shared" si="27"/>
        <v>7116.01</v>
      </c>
      <c r="F109" s="490">
        <f t="shared" si="27"/>
        <v>21696.13</v>
      </c>
      <c r="G109" s="490">
        <f t="shared" si="27"/>
        <v>141774.40999999997</v>
      </c>
      <c r="H109" s="490">
        <f t="shared" si="27"/>
        <v>476058.31000000006</v>
      </c>
      <c r="I109" s="490">
        <f t="shared" si="27"/>
        <v>1438718.5799999998</v>
      </c>
      <c r="J109" s="490">
        <f>SUM(J97:J108)</f>
        <v>6601.8</v>
      </c>
      <c r="K109" s="490">
        <f>SUM(K97:K108)</f>
        <v>2817.8500000000004</v>
      </c>
      <c r="L109" s="490">
        <f t="shared" si="27"/>
        <v>42976.87</v>
      </c>
      <c r="M109" s="490">
        <f t="shared" si="27"/>
        <v>2130321.9500000002</v>
      </c>
      <c r="N109" s="490">
        <f t="shared" si="27"/>
        <v>145717.83000000002</v>
      </c>
      <c r="O109" s="490">
        <f t="shared" si="27"/>
        <v>839.04000000000008</v>
      </c>
      <c r="P109" s="490">
        <f t="shared" si="27"/>
        <v>37995.03</v>
      </c>
      <c r="Q109" s="490">
        <f t="shared" si="27"/>
        <v>513007.35</v>
      </c>
      <c r="R109" s="490">
        <f t="shared" si="27"/>
        <v>16722.34</v>
      </c>
      <c r="S109" s="490">
        <f t="shared" si="27"/>
        <v>237936.61</v>
      </c>
      <c r="T109" s="490">
        <f t="shared" si="27"/>
        <v>2633.76</v>
      </c>
      <c r="U109" s="490">
        <f t="shared" si="27"/>
        <v>7345903.3599999994</v>
      </c>
      <c r="V109" s="122"/>
      <c r="W109" s="122"/>
      <c r="X109" s="122"/>
      <c r="Y109" s="122"/>
      <c r="Z109" s="142"/>
      <c r="AA109" s="122"/>
      <c r="AB109" s="122"/>
      <c r="AC109" s="122"/>
      <c r="AD109" s="122"/>
      <c r="AE109" s="122"/>
      <c r="AF109" s="122"/>
      <c r="AG109" s="122"/>
      <c r="AH109" s="122"/>
      <c r="AI109" s="122"/>
      <c r="AJ109" s="122"/>
      <c r="AK109" s="122"/>
    </row>
    <row r="110" spans="1:37" s="160" customFormat="1">
      <c r="A110" s="162"/>
      <c r="B110" s="134"/>
      <c r="C110" s="135"/>
      <c r="D110" s="135"/>
      <c r="E110" s="135"/>
      <c r="F110" s="135"/>
      <c r="G110" s="135"/>
      <c r="H110" s="162"/>
      <c r="I110" s="135"/>
      <c r="J110" s="135"/>
      <c r="K110" s="135"/>
      <c r="L110" s="135"/>
      <c r="M110" s="163"/>
      <c r="N110" s="134"/>
      <c r="O110" s="134"/>
      <c r="P110" s="134"/>
      <c r="Q110" s="134"/>
      <c r="R110" s="134"/>
      <c r="S110" s="134"/>
      <c r="T110" s="134"/>
      <c r="U110" s="134"/>
      <c r="V110" s="134"/>
      <c r="W110" s="134"/>
      <c r="X110" s="134"/>
      <c r="Y110" s="134"/>
      <c r="Z110" s="142"/>
      <c r="AA110" s="134"/>
      <c r="AB110" s="134"/>
      <c r="AC110" s="134"/>
      <c r="AD110" s="134"/>
      <c r="AE110" s="134"/>
      <c r="AF110" s="122"/>
      <c r="AG110" s="122"/>
      <c r="AH110" s="122"/>
    </row>
    <row r="111" spans="1:37" s="160" customFormat="1">
      <c r="A111" s="144"/>
      <c r="B111" s="122"/>
      <c r="C111" s="146"/>
      <c r="D111" s="146"/>
      <c r="E111" s="146"/>
      <c r="F111" s="146"/>
      <c r="G111" s="146"/>
      <c r="H111" s="91"/>
      <c r="I111" s="146"/>
      <c r="J111" s="146"/>
      <c r="K111" s="146"/>
      <c r="L111" s="146"/>
      <c r="M111" s="151"/>
      <c r="N111" s="122"/>
      <c r="O111" s="122"/>
      <c r="P111" s="122"/>
      <c r="Q111" s="122"/>
      <c r="R111" s="122"/>
      <c r="S111" s="122"/>
      <c r="T111" s="122"/>
      <c r="U111" s="122"/>
      <c r="V111" s="122"/>
      <c r="W111" s="122"/>
      <c r="X111" s="122"/>
      <c r="Y111" s="122"/>
      <c r="Z111" s="142"/>
      <c r="AA111" s="122"/>
      <c r="AB111" s="122"/>
      <c r="AC111" s="122"/>
      <c r="AD111" s="122"/>
      <c r="AE111" s="122"/>
      <c r="AF111" s="122"/>
      <c r="AG111" s="122"/>
      <c r="AH111" s="122"/>
    </row>
    <row r="112" spans="1:37" s="160" customFormat="1" ht="23.1" customHeight="1">
      <c r="A112" s="144"/>
      <c r="B112" s="122"/>
      <c r="C112" s="146"/>
      <c r="D112" s="146"/>
      <c r="E112" s="146"/>
      <c r="F112" s="146"/>
      <c r="G112" s="146"/>
      <c r="H112" s="91"/>
      <c r="I112" s="146"/>
      <c r="J112" s="146"/>
      <c r="K112" s="146"/>
      <c r="L112" s="146"/>
      <c r="M112" s="151"/>
      <c r="N112" s="122"/>
      <c r="O112" s="122"/>
      <c r="P112" s="122"/>
      <c r="Q112" s="122"/>
      <c r="R112" s="122"/>
      <c r="S112" s="122"/>
      <c r="T112" s="122"/>
      <c r="U112" s="122"/>
      <c r="V112" s="122"/>
      <c r="W112" s="122"/>
      <c r="X112" s="122"/>
      <c r="Y112" s="122"/>
      <c r="Z112" s="142"/>
      <c r="AA112" s="122"/>
      <c r="AB112" s="122"/>
      <c r="AC112" s="122"/>
      <c r="AD112" s="122"/>
      <c r="AE112" s="122"/>
      <c r="AF112" s="122"/>
      <c r="AG112" s="122"/>
      <c r="AH112" s="122"/>
    </row>
    <row r="113" spans="1:34" s="160" customFormat="1" ht="23.1" customHeight="1">
      <c r="A113" s="144"/>
      <c r="B113" s="122"/>
      <c r="C113" s="146"/>
      <c r="D113" s="146"/>
      <c r="E113" s="146"/>
      <c r="F113" s="146"/>
      <c r="G113" s="146"/>
      <c r="H113" s="91"/>
      <c r="I113" s="146"/>
      <c r="J113" s="146"/>
      <c r="K113" s="146"/>
      <c r="L113" s="146"/>
      <c r="M113" s="151"/>
      <c r="N113" s="122"/>
      <c r="O113" s="122"/>
      <c r="P113" s="122"/>
      <c r="Q113" s="122"/>
      <c r="R113" s="122"/>
      <c r="S113" s="122"/>
      <c r="T113" s="122"/>
      <c r="U113" s="122"/>
      <c r="V113" s="122"/>
      <c r="W113" s="122"/>
      <c r="X113" s="122"/>
      <c r="Y113" s="122"/>
      <c r="Z113" s="142"/>
      <c r="AA113" s="122"/>
      <c r="AB113" s="122"/>
      <c r="AC113" s="122"/>
      <c r="AD113" s="122"/>
      <c r="AE113" s="122"/>
      <c r="AF113" s="122"/>
      <c r="AG113" s="122"/>
      <c r="AH113" s="122"/>
    </row>
    <row r="114" spans="1:34" s="160" customFormat="1" ht="23.1" customHeight="1">
      <c r="A114" s="144"/>
      <c r="B114" s="122"/>
      <c r="C114" s="146"/>
      <c r="D114" s="146"/>
      <c r="E114" s="146"/>
      <c r="F114" s="146"/>
      <c r="G114" s="146"/>
      <c r="H114" s="91"/>
      <c r="I114" s="146"/>
      <c r="J114" s="146"/>
      <c r="K114" s="146"/>
      <c r="L114" s="146"/>
      <c r="M114" s="151"/>
      <c r="N114" s="122"/>
      <c r="O114" s="122"/>
      <c r="P114" s="122"/>
      <c r="Q114" s="122"/>
      <c r="R114" s="122"/>
      <c r="S114" s="122"/>
      <c r="T114" s="122"/>
      <c r="U114" s="122"/>
      <c r="V114" s="122"/>
      <c r="W114" s="122"/>
      <c r="X114" s="122"/>
      <c r="Y114" s="122"/>
      <c r="Z114" s="142"/>
      <c r="AA114" s="122"/>
      <c r="AB114" s="122"/>
      <c r="AC114" s="122"/>
      <c r="AD114" s="122"/>
      <c r="AE114" s="122"/>
      <c r="AF114" s="122"/>
      <c r="AG114" s="122"/>
      <c r="AH114" s="122"/>
    </row>
    <row r="115" spans="1:34" s="160" customFormat="1" ht="23.1" customHeight="1">
      <c r="A115" s="144"/>
      <c r="B115" s="122"/>
      <c r="C115" s="146"/>
      <c r="D115" s="146"/>
      <c r="E115" s="146"/>
      <c r="F115" s="146"/>
      <c r="G115" s="146"/>
      <c r="H115" s="91"/>
      <c r="I115" s="146"/>
      <c r="J115" s="146"/>
      <c r="K115" s="146"/>
      <c r="L115" s="146"/>
      <c r="M115" s="151"/>
      <c r="N115" s="122"/>
      <c r="O115" s="122"/>
      <c r="P115" s="122"/>
      <c r="Q115" s="122"/>
      <c r="R115" s="122"/>
      <c r="S115" s="122"/>
      <c r="T115" s="122"/>
      <c r="U115" s="122"/>
      <c r="V115" s="122"/>
      <c r="W115" s="122"/>
      <c r="X115" s="122"/>
      <c r="Y115" s="122"/>
      <c r="Z115" s="142"/>
      <c r="AA115" s="122"/>
      <c r="AB115" s="122"/>
      <c r="AC115" s="122"/>
      <c r="AD115" s="122"/>
      <c r="AE115" s="122"/>
      <c r="AF115" s="122"/>
      <c r="AG115" s="122"/>
      <c r="AH115" s="122"/>
    </row>
    <row r="116" spans="1:34" s="160" customFormat="1" ht="23.1" customHeight="1">
      <c r="A116" s="144"/>
      <c r="B116" s="122"/>
      <c r="C116" s="146"/>
      <c r="D116" s="146"/>
      <c r="E116" s="146"/>
      <c r="F116" s="146"/>
      <c r="G116" s="146"/>
      <c r="H116" s="91"/>
      <c r="I116" s="146"/>
      <c r="J116" s="146"/>
      <c r="K116" s="146"/>
      <c r="L116" s="146"/>
      <c r="M116" s="151"/>
      <c r="N116" s="122"/>
      <c r="O116" s="122"/>
      <c r="P116" s="122"/>
      <c r="Q116" s="122"/>
      <c r="R116" s="122"/>
      <c r="S116" s="122"/>
      <c r="T116" s="122"/>
      <c r="U116" s="122"/>
      <c r="V116" s="122"/>
      <c r="W116" s="122"/>
      <c r="X116" s="122"/>
      <c r="Y116" s="122"/>
      <c r="Z116" s="142"/>
      <c r="AA116" s="122"/>
      <c r="AB116" s="122"/>
      <c r="AC116" s="122"/>
      <c r="AD116" s="122"/>
      <c r="AE116" s="122"/>
      <c r="AF116" s="122"/>
      <c r="AG116" s="122"/>
      <c r="AH116" s="122"/>
    </row>
    <row r="117" spans="1:34" s="160" customFormat="1" ht="23.1" customHeight="1">
      <c r="A117" s="144"/>
      <c r="B117" s="122"/>
      <c r="C117" s="146"/>
      <c r="D117" s="146"/>
      <c r="E117" s="146"/>
      <c r="F117" s="146"/>
      <c r="G117" s="146"/>
      <c r="H117" s="91"/>
      <c r="I117" s="146"/>
      <c r="J117" s="146"/>
      <c r="K117" s="146"/>
      <c r="L117" s="146"/>
      <c r="M117" s="151"/>
      <c r="N117" s="122"/>
      <c r="O117" s="122"/>
      <c r="P117" s="122"/>
      <c r="Q117" s="122"/>
      <c r="R117" s="122"/>
      <c r="S117" s="122"/>
      <c r="T117" s="122"/>
      <c r="U117" s="122"/>
      <c r="V117" s="122"/>
      <c r="W117" s="122"/>
      <c r="X117" s="122"/>
      <c r="Y117" s="122"/>
      <c r="Z117" s="142"/>
      <c r="AA117" s="122"/>
      <c r="AB117" s="122"/>
      <c r="AC117" s="122"/>
      <c r="AD117" s="122"/>
      <c r="AE117" s="122"/>
      <c r="AF117" s="122"/>
      <c r="AG117" s="122"/>
      <c r="AH117" s="122"/>
    </row>
    <row r="118" spans="1:34" s="160" customFormat="1" ht="23.1" customHeight="1">
      <c r="A118" s="144"/>
      <c r="B118" s="122"/>
      <c r="C118" s="146"/>
      <c r="D118" s="146"/>
      <c r="E118" s="146"/>
      <c r="F118" s="146"/>
      <c r="G118" s="146"/>
      <c r="H118" s="91"/>
      <c r="I118" s="146"/>
      <c r="J118" s="146"/>
      <c r="K118" s="146"/>
      <c r="L118" s="146"/>
      <c r="M118" s="151"/>
      <c r="N118" s="122"/>
      <c r="O118" s="122"/>
      <c r="P118" s="122"/>
      <c r="Q118" s="122"/>
      <c r="R118" s="122"/>
      <c r="S118" s="122"/>
      <c r="T118" s="122"/>
      <c r="U118" s="122"/>
      <c r="V118" s="122"/>
      <c r="W118" s="122"/>
      <c r="X118" s="122"/>
      <c r="Y118" s="122"/>
      <c r="Z118" s="142"/>
      <c r="AA118" s="122"/>
      <c r="AB118" s="122"/>
      <c r="AC118" s="122"/>
      <c r="AD118" s="122"/>
      <c r="AE118" s="122"/>
      <c r="AF118" s="122"/>
      <c r="AG118" s="122"/>
      <c r="AH118" s="122"/>
    </row>
    <row r="119" spans="1:34" s="160" customFormat="1" ht="23.1" customHeight="1">
      <c r="A119" s="144"/>
      <c r="B119" s="122"/>
      <c r="C119" s="146"/>
      <c r="D119" s="146"/>
      <c r="E119" s="146"/>
      <c r="F119" s="146"/>
      <c r="G119" s="146"/>
      <c r="H119" s="91"/>
      <c r="I119" s="146"/>
      <c r="J119" s="146"/>
      <c r="K119" s="146"/>
      <c r="L119" s="146"/>
      <c r="M119" s="151"/>
      <c r="N119" s="122"/>
      <c r="O119" s="122"/>
      <c r="P119" s="122"/>
      <c r="Q119" s="122"/>
      <c r="R119" s="122"/>
      <c r="S119" s="122"/>
      <c r="T119" s="122"/>
      <c r="U119" s="122"/>
      <c r="V119" s="122"/>
      <c r="W119" s="122"/>
      <c r="X119" s="122"/>
      <c r="Y119" s="122"/>
      <c r="Z119" s="142"/>
      <c r="AA119" s="122"/>
      <c r="AB119" s="122"/>
      <c r="AC119" s="122"/>
      <c r="AD119" s="122"/>
      <c r="AE119" s="122"/>
      <c r="AF119" s="122"/>
      <c r="AG119" s="122"/>
      <c r="AH119" s="122"/>
    </row>
    <row r="120" spans="1:34" s="160" customFormat="1">
      <c r="A120" s="144"/>
      <c r="B120" s="122"/>
      <c r="C120" s="146"/>
      <c r="D120" s="146"/>
      <c r="E120" s="146"/>
      <c r="F120" s="146"/>
      <c r="G120" s="146"/>
      <c r="H120" s="91"/>
      <c r="I120" s="146"/>
      <c r="J120" s="146"/>
      <c r="K120" s="146"/>
      <c r="L120" s="146"/>
      <c r="M120" s="151"/>
      <c r="N120" s="122"/>
      <c r="O120" s="122"/>
      <c r="P120" s="122"/>
      <c r="Q120" s="122"/>
      <c r="R120" s="122"/>
      <c r="S120" s="122"/>
      <c r="T120" s="122"/>
      <c r="U120" s="122"/>
      <c r="V120" s="122"/>
      <c r="W120" s="122"/>
      <c r="X120" s="122"/>
      <c r="Y120" s="122"/>
      <c r="Z120" s="142"/>
      <c r="AA120" s="122"/>
      <c r="AB120" s="122"/>
      <c r="AC120" s="122"/>
      <c r="AD120" s="122"/>
      <c r="AE120" s="122"/>
      <c r="AF120" s="122"/>
      <c r="AG120" s="122"/>
      <c r="AH120" s="122"/>
    </row>
    <row r="121" spans="1:34" s="160" customFormat="1" ht="30" customHeight="1">
      <c r="A121" s="152" t="s">
        <v>61</v>
      </c>
      <c r="B121" s="152"/>
      <c r="C121" s="152"/>
      <c r="D121" s="164"/>
      <c r="E121" s="122"/>
      <c r="F121" s="122"/>
      <c r="G121" s="122"/>
      <c r="H121" s="142"/>
      <c r="I121" s="122"/>
      <c r="J121" s="122"/>
      <c r="K121" s="122"/>
      <c r="L121" s="122"/>
      <c r="M121" s="142"/>
      <c r="N121" s="122"/>
      <c r="O121" s="122"/>
      <c r="P121" s="122"/>
      <c r="Q121" s="122"/>
      <c r="R121" s="122"/>
      <c r="S121" s="122"/>
      <c r="T121" s="122"/>
      <c r="U121" s="122"/>
      <c r="V121" s="122"/>
      <c r="W121" s="122"/>
      <c r="X121" s="122"/>
      <c r="Y121" s="122"/>
      <c r="Z121" s="142"/>
      <c r="AA121" s="122"/>
      <c r="AB121" s="122"/>
      <c r="AC121" s="122"/>
      <c r="AD121" s="122"/>
      <c r="AE121" s="122"/>
      <c r="AF121" s="122"/>
      <c r="AG121" s="122"/>
      <c r="AH121" s="122"/>
    </row>
    <row r="122" spans="1:34" s="160" customFormat="1" ht="15">
      <c r="A122" s="127"/>
      <c r="B122" s="122"/>
      <c r="C122" s="122"/>
      <c r="D122" s="122"/>
      <c r="E122" s="122"/>
      <c r="F122" s="122"/>
      <c r="G122" s="122"/>
      <c r="H122" s="142"/>
      <c r="I122" s="122"/>
      <c r="J122" s="122"/>
      <c r="K122" s="122"/>
      <c r="L122" s="122"/>
      <c r="M122" s="142"/>
      <c r="N122" s="122"/>
      <c r="O122" s="122"/>
      <c r="P122" s="122"/>
      <c r="Q122" s="122"/>
      <c r="R122" s="122"/>
      <c r="S122" s="122"/>
      <c r="T122" s="122"/>
      <c r="U122" s="122"/>
      <c r="V122" s="122"/>
      <c r="W122" s="122"/>
      <c r="X122" s="122"/>
      <c r="Y122" s="122"/>
      <c r="Z122" s="142"/>
      <c r="AA122" s="122"/>
      <c r="AB122" s="122"/>
      <c r="AC122" s="122"/>
      <c r="AD122" s="122"/>
      <c r="AE122" s="122"/>
      <c r="AF122" s="122"/>
      <c r="AG122" s="122"/>
      <c r="AH122" s="122"/>
    </row>
    <row r="123" spans="1:34" s="160" customFormat="1">
      <c r="A123" s="373"/>
      <c r="B123" s="122"/>
      <c r="C123" s="122"/>
      <c r="D123" s="122"/>
      <c r="E123" s="122"/>
      <c r="F123" s="122"/>
      <c r="G123" s="122"/>
      <c r="H123" s="142"/>
      <c r="I123" s="122"/>
      <c r="J123" s="122"/>
      <c r="K123" s="122"/>
      <c r="L123" s="122"/>
      <c r="M123" s="142"/>
      <c r="N123" s="122"/>
      <c r="O123" s="122"/>
      <c r="P123" s="122"/>
      <c r="Q123" s="122"/>
      <c r="R123" s="122"/>
      <c r="S123" s="122"/>
      <c r="T123" s="122"/>
      <c r="U123" s="122"/>
      <c r="V123" s="122"/>
      <c r="W123" s="122"/>
      <c r="X123" s="122"/>
      <c r="Y123" s="122"/>
      <c r="Z123" s="142"/>
      <c r="AA123" s="122"/>
      <c r="AB123" s="122"/>
      <c r="AC123" s="122"/>
      <c r="AD123" s="122"/>
      <c r="AE123" s="122"/>
      <c r="AF123" s="122"/>
      <c r="AG123" s="122"/>
      <c r="AH123" s="122"/>
    </row>
    <row r="124" spans="1:34" s="160" customFormat="1" ht="15">
      <c r="A124" s="127"/>
      <c r="B124" s="122"/>
      <c r="C124" s="122"/>
      <c r="D124" s="122"/>
      <c r="E124" s="122"/>
      <c r="F124" s="122"/>
      <c r="G124" s="122"/>
      <c r="H124" s="142"/>
      <c r="I124" s="122"/>
      <c r="J124" s="122"/>
      <c r="K124" s="122"/>
      <c r="L124" s="122"/>
      <c r="M124" s="142"/>
      <c r="N124" s="122"/>
      <c r="O124" s="122"/>
      <c r="P124" s="122"/>
      <c r="Q124" s="122"/>
      <c r="R124" s="122"/>
      <c r="S124" s="122"/>
      <c r="T124" s="122"/>
      <c r="U124" s="122"/>
      <c r="V124" s="122"/>
      <c r="W124" s="122"/>
      <c r="X124" s="122"/>
      <c r="Y124" s="122"/>
      <c r="Z124" s="142"/>
      <c r="AA124" s="122"/>
      <c r="AB124" s="122"/>
      <c r="AC124" s="122"/>
      <c r="AD124" s="122"/>
      <c r="AE124" s="122"/>
      <c r="AF124" s="122"/>
      <c r="AG124" s="122"/>
      <c r="AH124" s="122"/>
    </row>
    <row r="125" spans="1:34" s="160" customFormat="1">
      <c r="A125" s="165" t="s">
        <v>78</v>
      </c>
      <c r="B125" s="122"/>
      <c r="C125" s="122"/>
      <c r="D125" s="122"/>
      <c r="E125" s="122"/>
      <c r="F125" s="122"/>
      <c r="G125" s="122"/>
      <c r="H125" s="122"/>
      <c r="I125" s="122"/>
      <c r="J125" s="122"/>
      <c r="K125" s="122"/>
      <c r="L125" s="122"/>
      <c r="M125" s="122"/>
      <c r="N125" s="122"/>
      <c r="O125" s="122"/>
      <c r="P125" s="122"/>
      <c r="Q125" s="122"/>
      <c r="R125" s="122"/>
      <c r="S125" s="122"/>
      <c r="T125" s="122"/>
      <c r="U125" s="122"/>
      <c r="V125" s="122"/>
      <c r="W125" s="122"/>
      <c r="X125" s="122"/>
      <c r="Y125" s="122"/>
      <c r="Z125" s="142"/>
      <c r="AA125" s="122"/>
      <c r="AB125" s="122"/>
      <c r="AC125" s="122"/>
      <c r="AD125" s="122"/>
      <c r="AE125" s="122"/>
      <c r="AF125" s="122"/>
      <c r="AG125" s="122"/>
      <c r="AH125" s="122"/>
    </row>
    <row r="126" spans="1:34" s="160" customFormat="1" ht="38.25">
      <c r="A126" s="137" t="s">
        <v>227</v>
      </c>
      <c r="B126" s="438" t="s">
        <v>142</v>
      </c>
      <c r="C126" s="130" t="s">
        <v>72</v>
      </c>
      <c r="D126" s="130" t="s">
        <v>228</v>
      </c>
      <c r="E126" s="130" t="s">
        <v>129</v>
      </c>
      <c r="F126" s="130" t="s">
        <v>130</v>
      </c>
      <c r="G126" s="147" t="s">
        <v>157</v>
      </c>
      <c r="H126" s="147" t="s">
        <v>98</v>
      </c>
      <c r="I126" s="147" t="s">
        <v>99</v>
      </c>
      <c r="J126" s="147" t="s">
        <v>66</v>
      </c>
      <c r="K126" s="147" t="s">
        <v>104</v>
      </c>
      <c r="L126" s="147" t="s">
        <v>158</v>
      </c>
      <c r="M126" s="147" t="s">
        <v>105</v>
      </c>
      <c r="N126" s="147" t="s">
        <v>174</v>
      </c>
      <c r="O126" s="157"/>
      <c r="P126" s="157"/>
      <c r="Q126" s="157"/>
      <c r="R126" s="157"/>
      <c r="S126" s="157"/>
      <c r="T126" s="157"/>
      <c r="U126" s="157"/>
      <c r="V126" s="157"/>
      <c r="W126" s="157"/>
      <c r="X126" s="157"/>
      <c r="Y126" s="157"/>
      <c r="Z126" s="421"/>
      <c r="AA126" s="157"/>
      <c r="AB126" s="157"/>
      <c r="AC126" s="157"/>
      <c r="AD126" s="157"/>
      <c r="AE126" s="157"/>
      <c r="AF126" s="122"/>
      <c r="AG126" s="122"/>
      <c r="AH126" s="122"/>
    </row>
    <row r="127" spans="1:34" s="160" customFormat="1" ht="26.25" customHeight="1">
      <c r="A127" s="166" t="s">
        <v>207</v>
      </c>
      <c r="B127" s="159">
        <f t="shared" ref="B127:N127" si="28">B139</f>
        <v>10.212370999999999</v>
      </c>
      <c r="C127" s="159">
        <f t="shared" si="28"/>
        <v>0.67360799999999998</v>
      </c>
      <c r="D127" s="159">
        <f t="shared" si="28"/>
        <v>120.930572</v>
      </c>
      <c r="E127" s="159">
        <f t="shared" si="28"/>
        <v>209.906859</v>
      </c>
      <c r="F127" s="159">
        <f t="shared" si="28"/>
        <v>4.4349479999999994</v>
      </c>
      <c r="G127" s="159">
        <f t="shared" si="28"/>
        <v>111.743424</v>
      </c>
      <c r="H127" s="159">
        <f t="shared" si="28"/>
        <v>135.28649799999999</v>
      </c>
      <c r="I127" s="159">
        <f t="shared" si="28"/>
        <v>38.223084999999998</v>
      </c>
      <c r="J127" s="159">
        <f t="shared" si="28"/>
        <v>18.293759999999999</v>
      </c>
      <c r="K127" s="159">
        <f t="shared" si="28"/>
        <v>5.7566969999999982</v>
      </c>
      <c r="L127" s="159">
        <f t="shared" si="28"/>
        <v>89.251096000000004</v>
      </c>
      <c r="M127" s="159">
        <f t="shared" si="28"/>
        <v>4.6872219999999993</v>
      </c>
      <c r="N127" s="159">
        <f t="shared" si="28"/>
        <v>749.40013999999996</v>
      </c>
      <c r="O127" s="168"/>
      <c r="P127" s="128"/>
      <c r="Q127" s="128"/>
      <c r="R127" s="128"/>
      <c r="S127" s="128"/>
      <c r="T127" s="128"/>
      <c r="U127" s="128"/>
      <c r="V127" s="128"/>
      <c r="W127" s="128"/>
      <c r="X127" s="128"/>
      <c r="Y127" s="128"/>
      <c r="Z127" s="146"/>
      <c r="AA127" s="128"/>
      <c r="AB127" s="128"/>
      <c r="AC127" s="128"/>
      <c r="AD127" s="128"/>
      <c r="AE127" s="128"/>
      <c r="AF127" s="122"/>
      <c r="AG127" s="122"/>
      <c r="AH127" s="122"/>
    </row>
    <row r="128" spans="1:34" s="160" customFormat="1">
      <c r="A128" s="169"/>
      <c r="B128" s="170"/>
      <c r="C128" s="170"/>
      <c r="D128" s="170"/>
      <c r="E128" s="170"/>
      <c r="F128" s="170"/>
      <c r="G128" s="170"/>
      <c r="H128" s="170"/>
      <c r="I128" s="170"/>
      <c r="J128" s="170"/>
      <c r="K128" s="170"/>
      <c r="L128" s="170"/>
      <c r="M128" s="171"/>
      <c r="N128" s="172"/>
      <c r="O128" s="170"/>
      <c r="P128" s="165"/>
      <c r="Q128" s="165"/>
      <c r="R128" s="165"/>
      <c r="S128" s="128"/>
      <c r="T128" s="128"/>
      <c r="U128" s="128"/>
      <c r="V128" s="128"/>
      <c r="W128" s="128"/>
      <c r="X128" s="128"/>
      <c r="Y128" s="128"/>
      <c r="Z128" s="146"/>
      <c r="AA128" s="128"/>
      <c r="AB128" s="128"/>
      <c r="AC128" s="128"/>
      <c r="AD128" s="128"/>
      <c r="AE128" s="128"/>
      <c r="AF128" s="128"/>
      <c r="AG128" s="128"/>
      <c r="AH128" s="128"/>
    </row>
    <row r="129" spans="1:34" s="160" customFormat="1">
      <c r="A129" s="169"/>
      <c r="B129" s="170"/>
      <c r="C129" s="170"/>
      <c r="D129" s="170"/>
      <c r="E129" s="170"/>
      <c r="F129" s="170"/>
      <c r="G129" s="170"/>
      <c r="H129" s="170"/>
      <c r="I129" s="170"/>
      <c r="J129" s="170"/>
      <c r="K129" s="170"/>
      <c r="L129" s="170"/>
      <c r="M129" s="171"/>
      <c r="N129" s="172"/>
      <c r="O129" s="170"/>
      <c r="P129" s="165"/>
      <c r="Q129" s="165"/>
      <c r="R129" s="165"/>
      <c r="S129" s="128"/>
      <c r="T129" s="128"/>
      <c r="U129" s="128"/>
      <c r="V129" s="128"/>
      <c r="W129" s="128"/>
      <c r="X129" s="128"/>
      <c r="Y129" s="128"/>
      <c r="Z129" s="146"/>
      <c r="AA129" s="128"/>
      <c r="AB129" s="128"/>
      <c r="AC129" s="128"/>
      <c r="AD129" s="128"/>
      <c r="AE129" s="128"/>
      <c r="AF129" s="128"/>
      <c r="AG129" s="128"/>
      <c r="AH129" s="128"/>
    </row>
    <row r="130" spans="1:34" s="160" customFormat="1">
      <c r="A130" s="122" t="s">
        <v>77</v>
      </c>
      <c r="B130" s="170"/>
      <c r="C130" s="170"/>
      <c r="D130" s="170"/>
      <c r="E130" s="170"/>
      <c r="F130" s="170"/>
      <c r="G130" s="170"/>
      <c r="H130" s="170"/>
      <c r="I130" s="170"/>
      <c r="J130" s="170"/>
      <c r="K130" s="170"/>
      <c r="L130" s="170"/>
      <c r="M130" s="171"/>
      <c r="N130" s="173" t="s">
        <v>118</v>
      </c>
      <c r="O130" s="170"/>
      <c r="P130" s="165"/>
      <c r="Q130" s="165"/>
      <c r="R130" s="165"/>
      <c r="S130" s="128"/>
      <c r="T130" s="128"/>
      <c r="U130" s="128"/>
      <c r="V130" s="128"/>
      <c r="W130" s="128"/>
      <c r="X130" s="128"/>
      <c r="Y130" s="128"/>
      <c r="Z130" s="146"/>
      <c r="AA130" s="128"/>
      <c r="AB130" s="128"/>
      <c r="AC130" s="128"/>
      <c r="AD130" s="128"/>
      <c r="AE130" s="128"/>
      <c r="AF130" s="128"/>
      <c r="AG130" s="128"/>
      <c r="AH130" s="128"/>
    </row>
    <row r="131" spans="1:34" s="160" customFormat="1" ht="38.25">
      <c r="A131" s="174" t="s">
        <v>64</v>
      </c>
      <c r="B131" s="438" t="s">
        <v>142</v>
      </c>
      <c r="C131" s="130" t="s">
        <v>72</v>
      </c>
      <c r="D131" s="130" t="s">
        <v>228</v>
      </c>
      <c r="E131" s="130" t="s">
        <v>129</v>
      </c>
      <c r="F131" s="130" t="s">
        <v>130</v>
      </c>
      <c r="G131" s="175" t="s">
        <v>157</v>
      </c>
      <c r="H131" s="147" t="s">
        <v>98</v>
      </c>
      <c r="I131" s="175" t="s">
        <v>99</v>
      </c>
      <c r="J131" s="175" t="s">
        <v>66</v>
      </c>
      <c r="K131" s="175" t="s">
        <v>104</v>
      </c>
      <c r="L131" s="175" t="s">
        <v>158</v>
      </c>
      <c r="M131" s="175" t="s">
        <v>105</v>
      </c>
      <c r="N131" s="176" t="s">
        <v>174</v>
      </c>
      <c r="O131" s="165"/>
      <c r="P131" s="165"/>
      <c r="Q131" s="165"/>
      <c r="R131" s="177"/>
      <c r="S131" s="177"/>
      <c r="T131" s="177"/>
      <c r="U131" s="177"/>
      <c r="V131" s="177"/>
      <c r="W131" s="177"/>
      <c r="X131" s="177"/>
      <c r="Y131" s="178"/>
      <c r="Z131" s="146"/>
      <c r="AA131" s="128"/>
      <c r="AB131" s="128"/>
      <c r="AC131" s="128"/>
      <c r="AD131" s="128"/>
      <c r="AE131" s="128"/>
      <c r="AF131" s="128"/>
      <c r="AG131" s="128"/>
      <c r="AH131" s="128"/>
    </row>
    <row r="132" spans="1:34" s="123" customFormat="1">
      <c r="A132" s="179" t="s">
        <v>123</v>
      </c>
      <c r="B132" s="312">
        <f>(F144+G144+H144)/1000000</f>
        <v>4.2156180000000001</v>
      </c>
      <c r="C132" s="312">
        <f t="shared" ref="C132:F138" si="29">B144/1000000</f>
        <v>0.22196399999999999</v>
      </c>
      <c r="D132" s="312">
        <f t="shared" si="29"/>
        <v>84.810631999999998</v>
      </c>
      <c r="E132" s="312">
        <f t="shared" si="29"/>
        <v>100.13288799999999</v>
      </c>
      <c r="F132" s="312">
        <f t="shared" si="29"/>
        <v>0.35394900000000001</v>
      </c>
      <c r="G132" s="312">
        <f>(I144+J144+K144+L144)/1000000</f>
        <v>54.221480999999997</v>
      </c>
      <c r="H132" s="312">
        <f>M144/1000000</f>
        <v>51.857387000000003</v>
      </c>
      <c r="I132" s="312">
        <f>(N144+O144+P144)/1000000</f>
        <v>25.509422000000001</v>
      </c>
      <c r="J132" s="312">
        <f>Q144/1000000</f>
        <v>10.464499999999999</v>
      </c>
      <c r="K132" s="312">
        <f>R144/1000000</f>
        <v>4.3257300000000001</v>
      </c>
      <c r="L132" s="312">
        <f>S144/1000000</f>
        <v>22.544346999999998</v>
      </c>
      <c r="M132" s="312">
        <f>T144/1000000</f>
        <v>1.7147889999999999</v>
      </c>
      <c r="N132" s="312">
        <f t="shared" ref="N132:N138" si="30">SUM(B132:M132)</f>
        <v>360.37270700000005</v>
      </c>
      <c r="O132" s="165"/>
      <c r="P132" s="165"/>
      <c r="Q132" s="128"/>
      <c r="R132" s="128"/>
      <c r="S132" s="146"/>
      <c r="T132" s="146"/>
      <c r="U132" s="146"/>
      <c r="V132" s="146"/>
      <c r="W132" s="146"/>
      <c r="X132" s="146"/>
      <c r="Y132" s="128"/>
      <c r="Z132" s="146"/>
      <c r="AA132" s="128"/>
      <c r="AB132" s="128"/>
      <c r="AC132" s="128"/>
      <c r="AD132" s="128"/>
      <c r="AE132" s="128"/>
      <c r="AF132" s="128"/>
      <c r="AG132" s="128"/>
      <c r="AH132" s="122"/>
    </row>
    <row r="133" spans="1:34">
      <c r="A133" s="179" t="s">
        <v>205</v>
      </c>
      <c r="B133" s="312">
        <f t="shared" ref="B133:B138" si="31">(F145+G145+H145)/1000000</f>
        <v>1.6125240000000001</v>
      </c>
      <c r="C133" s="312">
        <f t="shared" si="29"/>
        <v>7.2899000000000005E-2</v>
      </c>
      <c r="D133" s="312">
        <f t="shared" si="29"/>
        <v>10.638916999999999</v>
      </c>
      <c r="E133" s="312">
        <f t="shared" si="29"/>
        <v>9.4274050000000003</v>
      </c>
      <c r="F133" s="312">
        <f t="shared" si="29"/>
        <v>0.46799400000000002</v>
      </c>
      <c r="G133" s="312">
        <f t="shared" ref="G133:G138" si="32">(I145+J145+K145+L145)/1000000</f>
        <v>28.535087999999998</v>
      </c>
      <c r="H133" s="312">
        <f t="shared" ref="H133:H138" si="33">M145/1000000</f>
        <v>4.5179729999999996</v>
      </c>
      <c r="I133" s="312">
        <f t="shared" ref="I133:I138" si="34">(N145+O145+P145)/1000000</f>
        <v>3.4928430000000001</v>
      </c>
      <c r="J133" s="312">
        <f t="shared" ref="J133:J138" si="35">Q145/1000000</f>
        <v>0.36776599999999998</v>
      </c>
      <c r="K133" s="312">
        <f t="shared" ref="K133:M138" si="36">R145/1000000</f>
        <v>0.207259</v>
      </c>
      <c r="L133" s="312">
        <f t="shared" si="36"/>
        <v>12.125988</v>
      </c>
      <c r="M133" s="312">
        <f t="shared" si="36"/>
        <v>1.2360199999999999</v>
      </c>
      <c r="N133" s="312">
        <f t="shared" si="30"/>
        <v>72.702675999999997</v>
      </c>
      <c r="O133" s="165"/>
      <c r="P133" s="165"/>
      <c r="Q133" s="128"/>
      <c r="R133" s="128"/>
      <c r="S133" s="146"/>
      <c r="T133" s="146"/>
      <c r="U133" s="146"/>
      <c r="V133" s="146"/>
      <c r="W133" s="146"/>
      <c r="X133" s="146"/>
      <c r="Y133" s="128"/>
      <c r="Z133" s="146"/>
      <c r="AA133" s="128"/>
      <c r="AB133" s="128"/>
      <c r="AC133" s="128"/>
      <c r="AD133" s="128"/>
      <c r="AE133" s="128"/>
      <c r="AF133" s="128"/>
      <c r="AG133" s="128"/>
      <c r="AH133" s="122"/>
    </row>
    <row r="134" spans="1:34">
      <c r="A134" s="179" t="s">
        <v>324</v>
      </c>
      <c r="B134" s="312">
        <f t="shared" si="31"/>
        <v>2.4436749999999998</v>
      </c>
      <c r="C134" s="312">
        <f t="shared" si="29"/>
        <v>0.118899</v>
      </c>
      <c r="D134" s="312">
        <f t="shared" si="29"/>
        <v>5.080273</v>
      </c>
      <c r="E134" s="312">
        <f t="shared" si="29"/>
        <v>45.232044999999999</v>
      </c>
      <c r="F134" s="312">
        <f t="shared" si="29"/>
        <v>1.1445099999999999</v>
      </c>
      <c r="G134" s="312">
        <f t="shared" si="32"/>
        <v>15.780345000000001</v>
      </c>
      <c r="H134" s="312">
        <f t="shared" si="33"/>
        <v>33.157536999999998</v>
      </c>
      <c r="I134" s="312">
        <f t="shared" si="34"/>
        <v>3.2688090000000001</v>
      </c>
      <c r="J134" s="312">
        <f t="shared" si="35"/>
        <v>2.529989</v>
      </c>
      <c r="K134" s="312">
        <f t="shared" si="36"/>
        <v>1.0779559999999999</v>
      </c>
      <c r="L134" s="312">
        <f t="shared" si="36"/>
        <v>27.948674</v>
      </c>
      <c r="M134" s="312">
        <f t="shared" si="36"/>
        <v>0.199297</v>
      </c>
      <c r="N134" s="312">
        <f t="shared" si="30"/>
        <v>137.98200900000001</v>
      </c>
      <c r="O134" s="165"/>
      <c r="P134" s="165"/>
      <c r="Q134" s="128"/>
      <c r="R134" s="128"/>
      <c r="S134" s="146"/>
      <c r="T134" s="146"/>
      <c r="U134" s="146"/>
      <c r="V134" s="146"/>
      <c r="W134" s="146"/>
      <c r="X134" s="146"/>
      <c r="Y134" s="128"/>
      <c r="Z134" s="146"/>
      <c r="AA134" s="128"/>
      <c r="AB134" s="128"/>
      <c r="AC134" s="128"/>
      <c r="AD134" s="128"/>
      <c r="AE134" s="128"/>
      <c r="AF134" s="128"/>
      <c r="AG134" s="128"/>
      <c r="AH134" s="122"/>
    </row>
    <row r="135" spans="1:34" s="160" customFormat="1">
      <c r="A135" s="179" t="s">
        <v>325</v>
      </c>
      <c r="B135" s="312">
        <f t="shared" si="31"/>
        <v>1.538599</v>
      </c>
      <c r="C135" s="312">
        <f t="shared" si="29"/>
        <v>5.1686000000000003E-2</v>
      </c>
      <c r="D135" s="312">
        <f t="shared" si="29"/>
        <v>16.694956000000001</v>
      </c>
      <c r="E135" s="312">
        <f t="shared" si="29"/>
        <v>33.747537999999999</v>
      </c>
      <c r="F135" s="312">
        <f t="shared" si="29"/>
        <v>2.4410349999999998</v>
      </c>
      <c r="G135" s="312">
        <f t="shared" si="32"/>
        <v>4.2983710000000004</v>
      </c>
      <c r="H135" s="312">
        <f t="shared" si="33"/>
        <v>34.183002000000002</v>
      </c>
      <c r="I135" s="312">
        <f t="shared" si="34"/>
        <v>2.467762</v>
      </c>
      <c r="J135" s="312">
        <f t="shared" si="35"/>
        <v>1.597302</v>
      </c>
      <c r="K135" s="312">
        <f t="shared" si="36"/>
        <v>1.6591000000000002E-2</v>
      </c>
      <c r="L135" s="312">
        <f t="shared" si="36"/>
        <v>23.710080000000001</v>
      </c>
      <c r="M135" s="312">
        <f t="shared" si="36"/>
        <v>3.9690000000000003E-2</v>
      </c>
      <c r="N135" s="312">
        <f t="shared" si="30"/>
        <v>120.78661200000001</v>
      </c>
      <c r="O135" s="165"/>
      <c r="P135" s="165"/>
      <c r="Q135" s="128"/>
      <c r="R135" s="128"/>
      <c r="S135" s="146"/>
      <c r="T135" s="146"/>
      <c r="U135" s="146"/>
      <c r="V135" s="146"/>
      <c r="W135" s="146"/>
      <c r="X135" s="146"/>
      <c r="Y135" s="128"/>
      <c r="Z135" s="146"/>
      <c r="AA135" s="128"/>
      <c r="AB135" s="128"/>
      <c r="AC135" s="128"/>
      <c r="AD135" s="128"/>
      <c r="AE135" s="128"/>
      <c r="AF135" s="128"/>
      <c r="AG135" s="128"/>
      <c r="AH135" s="122"/>
    </row>
    <row r="136" spans="1:34">
      <c r="A136" s="179" t="s">
        <v>326</v>
      </c>
      <c r="B136" s="312">
        <f t="shared" si="31"/>
        <v>4.3359999999999996E-3</v>
      </c>
      <c r="C136" s="312">
        <f t="shared" si="29"/>
        <v>7.7877000000000002E-2</v>
      </c>
      <c r="D136" s="312">
        <f t="shared" si="29"/>
        <v>0.562913</v>
      </c>
      <c r="E136" s="312">
        <f t="shared" si="29"/>
        <v>2.8079E-2</v>
      </c>
      <c r="F136" s="312">
        <f t="shared" si="29"/>
        <v>6.9999999999999999E-6</v>
      </c>
      <c r="G136" s="312">
        <f t="shared" si="32"/>
        <v>6.5324999999999994E-2</v>
      </c>
      <c r="H136" s="312">
        <f t="shared" si="33"/>
        <v>6.69E-4</v>
      </c>
      <c r="I136" s="312">
        <f t="shared" si="34"/>
        <v>5.4203000000000001E-2</v>
      </c>
      <c r="J136" s="312">
        <f t="shared" si="35"/>
        <v>2.6497E-2</v>
      </c>
      <c r="K136" s="312">
        <f t="shared" si="36"/>
        <v>6.7100000000000005E-4</v>
      </c>
      <c r="L136" s="312">
        <f t="shared" si="36"/>
        <v>3.9119999999999997E-3</v>
      </c>
      <c r="M136" s="312">
        <f t="shared" si="36"/>
        <v>2.4891E-2</v>
      </c>
      <c r="N136" s="312">
        <f t="shared" si="30"/>
        <v>0.84937999999999991</v>
      </c>
      <c r="O136" s="165"/>
      <c r="P136" s="165"/>
      <c r="Q136" s="128"/>
      <c r="R136" s="128"/>
      <c r="S136" s="146"/>
      <c r="T136" s="146"/>
      <c r="U136" s="146"/>
      <c r="V136" s="146"/>
      <c r="W136" s="146"/>
      <c r="X136" s="146"/>
      <c r="Y136" s="128"/>
      <c r="Z136" s="146"/>
      <c r="AA136" s="128"/>
      <c r="AB136" s="128"/>
      <c r="AC136" s="128"/>
      <c r="AD136" s="128"/>
      <c r="AE136" s="128"/>
      <c r="AF136" s="128"/>
      <c r="AG136" s="128"/>
      <c r="AH136" s="122"/>
    </row>
    <row r="137" spans="1:34" s="160" customFormat="1">
      <c r="A137" s="179" t="s">
        <v>111</v>
      </c>
      <c r="B137" s="312">
        <f t="shared" si="31"/>
        <v>0.21893699999999999</v>
      </c>
      <c r="C137" s="312">
        <f t="shared" si="29"/>
        <v>6.1180999999999999E-2</v>
      </c>
      <c r="D137" s="312">
        <f t="shared" si="29"/>
        <v>0.71369400000000005</v>
      </c>
      <c r="E137" s="312">
        <f t="shared" si="29"/>
        <v>15.452187</v>
      </c>
      <c r="F137" s="312">
        <f t="shared" si="29"/>
        <v>1.9245999999999999E-2</v>
      </c>
      <c r="G137" s="312">
        <f t="shared" si="32"/>
        <v>7.7029940000000003</v>
      </c>
      <c r="H137" s="312">
        <f t="shared" si="33"/>
        <v>10.080396</v>
      </c>
      <c r="I137" s="312">
        <f t="shared" si="34"/>
        <v>1.6175390000000001</v>
      </c>
      <c r="J137" s="312">
        <f t="shared" si="35"/>
        <v>0.98680199999999996</v>
      </c>
      <c r="K137" s="312">
        <f t="shared" si="36"/>
        <v>6.5159999999999996E-2</v>
      </c>
      <c r="L137" s="312">
        <f t="shared" si="36"/>
        <v>1.813698</v>
      </c>
      <c r="M137" s="312">
        <f t="shared" si="36"/>
        <v>1.1920790000000001</v>
      </c>
      <c r="N137" s="312">
        <f t="shared" si="30"/>
        <v>39.923912999999999</v>
      </c>
      <c r="O137" s="165"/>
      <c r="P137" s="165"/>
      <c r="Q137" s="128"/>
      <c r="R137" s="128"/>
      <c r="S137" s="146"/>
      <c r="T137" s="146"/>
      <c r="U137" s="146"/>
      <c r="V137" s="146"/>
      <c r="W137" s="146"/>
      <c r="X137" s="146"/>
      <c r="Y137" s="128"/>
      <c r="Z137" s="146"/>
      <c r="AA137" s="128"/>
      <c r="AB137" s="128"/>
      <c r="AC137" s="128"/>
      <c r="AD137" s="128"/>
      <c r="AE137" s="128"/>
      <c r="AF137" s="128"/>
      <c r="AG137" s="128"/>
      <c r="AH137" s="122"/>
    </row>
    <row r="138" spans="1:34" s="160" customFormat="1">
      <c r="A138" s="179" t="s">
        <v>124</v>
      </c>
      <c r="B138" s="312">
        <f t="shared" si="31"/>
        <v>0.17868200000000001</v>
      </c>
      <c r="C138" s="312">
        <f t="shared" si="29"/>
        <v>6.9101999999999997E-2</v>
      </c>
      <c r="D138" s="312">
        <f t="shared" si="29"/>
        <v>2.4291870000000002</v>
      </c>
      <c r="E138" s="312">
        <f t="shared" si="29"/>
        <v>5.886717</v>
      </c>
      <c r="F138" s="312">
        <f t="shared" si="29"/>
        <v>8.2070000000000008E-3</v>
      </c>
      <c r="G138" s="312">
        <f t="shared" si="32"/>
        <v>1.1398200000000001</v>
      </c>
      <c r="H138" s="312">
        <f t="shared" si="33"/>
        <v>1.4895339999999999</v>
      </c>
      <c r="I138" s="312">
        <f t="shared" si="34"/>
        <v>1.8125070000000001</v>
      </c>
      <c r="J138" s="312">
        <f t="shared" si="35"/>
        <v>2.3209040000000001</v>
      </c>
      <c r="K138" s="312">
        <f t="shared" si="36"/>
        <v>6.3329999999999997E-2</v>
      </c>
      <c r="L138" s="312">
        <f t="shared" si="36"/>
        <v>1.1043970000000001</v>
      </c>
      <c r="M138" s="312">
        <f t="shared" si="36"/>
        <v>0.28045599999999998</v>
      </c>
      <c r="N138" s="312">
        <f t="shared" si="30"/>
        <v>16.782843000000003</v>
      </c>
      <c r="O138" s="165"/>
      <c r="P138" s="165"/>
      <c r="Q138" s="128"/>
      <c r="R138" s="146"/>
      <c r="S138" s="146"/>
      <c r="T138" s="146"/>
      <c r="U138" s="146"/>
      <c r="V138" s="146"/>
      <c r="W138" s="146"/>
      <c r="X138" s="146"/>
      <c r="Y138" s="128"/>
      <c r="Z138" s="146"/>
      <c r="AA138" s="128"/>
      <c r="AB138" s="128"/>
      <c r="AC138" s="128"/>
      <c r="AD138" s="128"/>
      <c r="AE138" s="128"/>
      <c r="AF138" s="128"/>
      <c r="AG138" s="128"/>
      <c r="AH138" s="122"/>
    </row>
    <row r="139" spans="1:34" ht="38.25">
      <c r="A139" s="166" t="s">
        <v>207</v>
      </c>
      <c r="B139" s="312">
        <f>SUM(B132:B138)</f>
        <v>10.212370999999999</v>
      </c>
      <c r="C139" s="312">
        <f>SUM(C132:C138)</f>
        <v>0.67360799999999998</v>
      </c>
      <c r="D139" s="312">
        <f>SUM(D132:D138)</f>
        <v>120.930572</v>
      </c>
      <c r="E139" s="312">
        <f t="shared" ref="E139:M139" si="37">SUM(E132:E138)</f>
        <v>209.906859</v>
      </c>
      <c r="F139" s="312">
        <f t="shared" si="37"/>
        <v>4.4349479999999994</v>
      </c>
      <c r="G139" s="312">
        <f t="shared" si="37"/>
        <v>111.743424</v>
      </c>
      <c r="H139" s="312">
        <f t="shared" si="37"/>
        <v>135.28649799999999</v>
      </c>
      <c r="I139" s="312">
        <f t="shared" si="37"/>
        <v>38.223084999999998</v>
      </c>
      <c r="J139" s="312">
        <f t="shared" si="37"/>
        <v>18.293759999999999</v>
      </c>
      <c r="K139" s="312">
        <f t="shared" si="37"/>
        <v>5.7566969999999982</v>
      </c>
      <c r="L139" s="312">
        <f t="shared" si="37"/>
        <v>89.251096000000004</v>
      </c>
      <c r="M139" s="312">
        <f t="shared" si="37"/>
        <v>4.6872219999999993</v>
      </c>
      <c r="N139" s="312">
        <f>SUM(N132:N138)</f>
        <v>749.40013999999996</v>
      </c>
      <c r="O139" s="180"/>
      <c r="P139" s="165"/>
      <c r="Q139" s="128"/>
      <c r="R139" s="128"/>
      <c r="S139" s="146"/>
      <c r="T139" s="146"/>
      <c r="U139" s="146"/>
      <c r="V139" s="146"/>
      <c r="W139" s="146"/>
      <c r="X139" s="146"/>
      <c r="Y139" s="128"/>
      <c r="Z139" s="146"/>
      <c r="AA139" s="128"/>
      <c r="AB139" s="128"/>
      <c r="AC139" s="128"/>
      <c r="AD139" s="128"/>
      <c r="AE139" s="128"/>
      <c r="AF139" s="128"/>
      <c r="AG139" s="128"/>
      <c r="AH139" s="122"/>
    </row>
    <row r="140" spans="1:34">
      <c r="A140" s="122"/>
      <c r="B140" s="122"/>
      <c r="C140" s="122"/>
      <c r="D140" s="122"/>
      <c r="E140" s="122"/>
      <c r="F140" s="122"/>
      <c r="G140" s="122"/>
      <c r="H140" s="122"/>
      <c r="I140" s="122"/>
      <c r="J140" s="122"/>
      <c r="K140" s="122"/>
      <c r="L140" s="122"/>
      <c r="M140" s="122"/>
      <c r="N140" s="122"/>
      <c r="O140" s="122"/>
      <c r="P140" s="122"/>
      <c r="Q140" s="122"/>
      <c r="R140" s="122"/>
      <c r="S140" s="122"/>
      <c r="T140" s="122"/>
      <c r="U140" s="122"/>
      <c r="V140" s="122"/>
      <c r="W140" s="122"/>
      <c r="X140" s="122"/>
      <c r="Y140" s="122"/>
      <c r="Z140" s="142"/>
      <c r="AA140" s="122"/>
      <c r="AB140" s="122"/>
      <c r="AC140" s="122"/>
      <c r="AD140" s="122"/>
      <c r="AE140" s="122"/>
      <c r="AF140" s="122"/>
      <c r="AG140" s="122"/>
      <c r="AH140" s="122"/>
    </row>
    <row r="141" spans="1:34">
      <c r="A141" s="170"/>
      <c r="B141" s="171"/>
      <c r="C141" s="171"/>
      <c r="D141" s="171"/>
      <c r="E141" s="171"/>
      <c r="F141" s="171"/>
      <c r="G141" s="171"/>
      <c r="H141" s="171"/>
      <c r="I141" s="171"/>
      <c r="J141" s="171"/>
      <c r="K141" s="171"/>
      <c r="L141" s="181"/>
      <c r="M141" s="181"/>
      <c r="N141" s="165"/>
      <c r="O141" s="181"/>
      <c r="P141" s="165"/>
      <c r="Q141" s="165"/>
      <c r="R141" s="165"/>
      <c r="S141" s="128"/>
      <c r="T141" s="128"/>
      <c r="U141" s="128"/>
      <c r="V141" s="128"/>
      <c r="W141" s="128"/>
      <c r="X141" s="128"/>
      <c r="Y141" s="128"/>
      <c r="Z141" s="146"/>
      <c r="AA141" s="128"/>
      <c r="AB141" s="128"/>
      <c r="AC141" s="128"/>
      <c r="AD141" s="128"/>
      <c r="AE141" s="128"/>
      <c r="AF141" s="128"/>
      <c r="AG141" s="128"/>
      <c r="AH141" s="128"/>
    </row>
    <row r="142" spans="1:34">
      <c r="A142" s="169" t="s">
        <v>63</v>
      </c>
      <c r="B142" s="171"/>
      <c r="C142" s="171"/>
      <c r="D142" s="171"/>
      <c r="E142" s="171"/>
      <c r="F142" s="171"/>
      <c r="G142" s="171"/>
      <c r="H142" s="171"/>
      <c r="I142" s="171"/>
      <c r="J142" s="171"/>
      <c r="K142" s="171"/>
      <c r="L142" s="181"/>
      <c r="M142" s="181"/>
      <c r="N142" s="165"/>
      <c r="O142" s="181"/>
      <c r="P142" s="165"/>
      <c r="Q142" s="165"/>
      <c r="R142" s="165"/>
      <c r="S142" s="128"/>
      <c r="T142" s="128"/>
      <c r="U142" s="128"/>
      <c r="V142" s="128"/>
      <c r="W142" s="128"/>
      <c r="X142" s="128"/>
      <c r="Y142" s="128"/>
      <c r="Z142" s="146"/>
      <c r="AA142" s="128"/>
      <c r="AB142" s="128"/>
      <c r="AC142" s="128"/>
      <c r="AD142" s="128"/>
      <c r="AE142" s="128"/>
      <c r="AF142" s="128"/>
      <c r="AG142" s="128"/>
      <c r="AH142" s="128"/>
    </row>
    <row r="143" spans="1:34" s="183" customFormat="1" ht="38.25">
      <c r="A143" s="137" t="s">
        <v>227</v>
      </c>
      <c r="B143" s="147" t="s">
        <v>72</v>
      </c>
      <c r="C143" s="138" t="s">
        <v>228</v>
      </c>
      <c r="D143" s="147" t="s">
        <v>129</v>
      </c>
      <c r="E143" s="147" t="s">
        <v>130</v>
      </c>
      <c r="F143" s="147" t="s">
        <v>454</v>
      </c>
      <c r="G143" s="147" t="s">
        <v>73</v>
      </c>
      <c r="H143" s="147" t="s">
        <v>358</v>
      </c>
      <c r="I143" s="147" t="s">
        <v>97</v>
      </c>
      <c r="J143" s="147" t="s">
        <v>452</v>
      </c>
      <c r="K143" s="147" t="s">
        <v>453</v>
      </c>
      <c r="L143" s="310" t="s">
        <v>323</v>
      </c>
      <c r="M143" s="147" t="s">
        <v>98</v>
      </c>
      <c r="N143" s="147" t="s">
        <v>99</v>
      </c>
      <c r="O143" s="147" t="s">
        <v>456</v>
      </c>
      <c r="P143" s="147" t="s">
        <v>165</v>
      </c>
      <c r="Q143" s="131" t="s">
        <v>66</v>
      </c>
      <c r="R143" s="147" t="s">
        <v>104</v>
      </c>
      <c r="S143" s="147" t="s">
        <v>438</v>
      </c>
      <c r="T143" s="131" t="s">
        <v>105</v>
      </c>
      <c r="U143" s="148" t="s">
        <v>174</v>
      </c>
      <c r="V143" s="182"/>
      <c r="W143" s="177"/>
      <c r="Z143" s="422"/>
    </row>
    <row r="144" spans="1:34">
      <c r="A144" s="184" t="s">
        <v>123</v>
      </c>
      <c r="B144" s="563">
        <v>221964</v>
      </c>
      <c r="C144" s="563">
        <v>84810632</v>
      </c>
      <c r="D144" s="563">
        <v>100132888</v>
      </c>
      <c r="E144" s="563">
        <v>353949</v>
      </c>
      <c r="F144" s="563">
        <v>14477</v>
      </c>
      <c r="G144" s="563">
        <v>1046821</v>
      </c>
      <c r="H144" s="563">
        <v>3154320</v>
      </c>
      <c r="I144" s="563">
        <v>53144854</v>
      </c>
      <c r="J144" s="563">
        <v>184828</v>
      </c>
      <c r="K144" s="563">
        <v>132202</v>
      </c>
      <c r="L144" s="563">
        <v>759597</v>
      </c>
      <c r="M144" s="563">
        <v>51857387</v>
      </c>
      <c r="N144" s="563">
        <v>14983422</v>
      </c>
      <c r="O144" s="563">
        <v>1171</v>
      </c>
      <c r="P144" s="563">
        <v>10524829</v>
      </c>
      <c r="Q144" s="563">
        <v>10464500</v>
      </c>
      <c r="R144" s="563">
        <v>4325730</v>
      </c>
      <c r="S144" s="563">
        <v>22544347</v>
      </c>
      <c r="T144" s="563">
        <v>1714789</v>
      </c>
      <c r="U144" s="492">
        <v>257806554</v>
      </c>
      <c r="V144" s="118"/>
      <c r="W144" s="128"/>
    </row>
    <row r="145" spans="1:34">
      <c r="A145" s="184" t="s">
        <v>205</v>
      </c>
      <c r="B145" s="563">
        <v>72899</v>
      </c>
      <c r="C145" s="563">
        <v>10638917</v>
      </c>
      <c r="D145" s="563">
        <v>9427405</v>
      </c>
      <c r="E145" s="563">
        <v>467994</v>
      </c>
      <c r="F145" s="563"/>
      <c r="G145" s="563">
        <v>211448</v>
      </c>
      <c r="H145" s="563">
        <v>1401076</v>
      </c>
      <c r="I145" s="563">
        <v>28301321</v>
      </c>
      <c r="J145" s="563"/>
      <c r="K145" s="563">
        <v>33507</v>
      </c>
      <c r="L145" s="563">
        <v>200260</v>
      </c>
      <c r="M145" s="563">
        <v>4517973</v>
      </c>
      <c r="N145" s="563">
        <v>1351981</v>
      </c>
      <c r="O145" s="563">
        <v>3098</v>
      </c>
      <c r="P145" s="563">
        <v>2137764</v>
      </c>
      <c r="Q145" s="563">
        <v>367766</v>
      </c>
      <c r="R145" s="563">
        <v>207259</v>
      </c>
      <c r="S145" s="563">
        <v>12125988</v>
      </c>
      <c r="T145" s="563">
        <v>1236020</v>
      </c>
      <c r="U145" s="492">
        <v>35105067</v>
      </c>
      <c r="V145" s="118"/>
      <c r="W145" s="128"/>
    </row>
    <row r="146" spans="1:34">
      <c r="A146" s="184" t="s">
        <v>439</v>
      </c>
      <c r="B146" s="563">
        <v>118899</v>
      </c>
      <c r="C146" s="563">
        <v>5080273</v>
      </c>
      <c r="D146" s="563">
        <v>45232045</v>
      </c>
      <c r="E146" s="563">
        <v>1144510</v>
      </c>
      <c r="F146" s="563">
        <v>126399</v>
      </c>
      <c r="G146" s="563">
        <v>420420</v>
      </c>
      <c r="H146" s="563">
        <v>1896856</v>
      </c>
      <c r="I146" s="563">
        <v>15687751</v>
      </c>
      <c r="J146" s="563"/>
      <c r="K146" s="563">
        <v>9831</v>
      </c>
      <c r="L146" s="563">
        <v>82763</v>
      </c>
      <c r="M146" s="563">
        <v>33157537</v>
      </c>
      <c r="N146" s="563">
        <v>2081940</v>
      </c>
      <c r="O146" s="563">
        <v>182</v>
      </c>
      <c r="P146" s="563">
        <v>1186687</v>
      </c>
      <c r="Q146" s="563">
        <v>2529989</v>
      </c>
      <c r="R146" s="563">
        <v>1077956</v>
      </c>
      <c r="S146" s="563">
        <v>27948674</v>
      </c>
      <c r="T146" s="563">
        <v>199297</v>
      </c>
      <c r="U146" s="492">
        <v>101858100</v>
      </c>
      <c r="V146" s="118"/>
      <c r="W146" s="128"/>
    </row>
    <row r="147" spans="1:34">
      <c r="A147" s="184" t="s">
        <v>440</v>
      </c>
      <c r="B147" s="563">
        <v>51686</v>
      </c>
      <c r="C147" s="563">
        <v>16694956</v>
      </c>
      <c r="D147" s="563">
        <v>33747538</v>
      </c>
      <c r="E147" s="563">
        <v>2441035</v>
      </c>
      <c r="F147" s="563">
        <v>102158</v>
      </c>
      <c r="G147" s="563">
        <v>781628</v>
      </c>
      <c r="H147" s="563">
        <v>654813</v>
      </c>
      <c r="I147" s="563">
        <v>3868959</v>
      </c>
      <c r="J147" s="563">
        <v>397466</v>
      </c>
      <c r="K147" s="563">
        <v>2229</v>
      </c>
      <c r="L147" s="563">
        <v>29717</v>
      </c>
      <c r="M147" s="563">
        <v>34183002</v>
      </c>
      <c r="N147" s="563">
        <v>891425</v>
      </c>
      <c r="O147" s="563">
        <v>82</v>
      </c>
      <c r="P147" s="563">
        <v>1576255</v>
      </c>
      <c r="Q147" s="563">
        <v>1597302</v>
      </c>
      <c r="R147" s="563">
        <v>16591</v>
      </c>
      <c r="S147" s="563">
        <v>23710080</v>
      </c>
      <c r="T147" s="563">
        <v>39690</v>
      </c>
      <c r="U147" s="492">
        <v>99840967</v>
      </c>
      <c r="V147" s="118"/>
      <c r="W147" s="128"/>
    </row>
    <row r="148" spans="1:34">
      <c r="A148" s="184" t="s">
        <v>441</v>
      </c>
      <c r="B148" s="563">
        <v>77877</v>
      </c>
      <c r="C148" s="563">
        <v>562913</v>
      </c>
      <c r="D148" s="563">
        <v>28079</v>
      </c>
      <c r="E148" s="563">
        <v>7</v>
      </c>
      <c r="F148" s="563"/>
      <c r="G148" s="563">
        <v>88</v>
      </c>
      <c r="H148" s="563">
        <v>4248</v>
      </c>
      <c r="I148" s="563">
        <v>42247</v>
      </c>
      <c r="J148" s="563"/>
      <c r="K148" s="563">
        <v>23078</v>
      </c>
      <c r="L148" s="563"/>
      <c r="M148" s="563">
        <v>669</v>
      </c>
      <c r="N148" s="563">
        <v>53635</v>
      </c>
      <c r="O148" s="563"/>
      <c r="P148" s="563">
        <v>568</v>
      </c>
      <c r="Q148" s="563">
        <v>26497</v>
      </c>
      <c r="R148" s="563">
        <v>671</v>
      </c>
      <c r="S148" s="563">
        <v>3912</v>
      </c>
      <c r="T148" s="563">
        <v>24891</v>
      </c>
      <c r="U148" s="492">
        <v>1404336</v>
      </c>
      <c r="V148" s="185"/>
      <c r="W148" s="186"/>
    </row>
    <row r="149" spans="1:34">
      <c r="A149" s="184" t="s">
        <v>111</v>
      </c>
      <c r="B149" s="563">
        <v>61181</v>
      </c>
      <c r="C149" s="563">
        <v>713694</v>
      </c>
      <c r="D149" s="563">
        <v>15452187</v>
      </c>
      <c r="E149" s="563">
        <v>19246</v>
      </c>
      <c r="F149" s="563"/>
      <c r="G149" s="563">
        <v>181651</v>
      </c>
      <c r="H149" s="563">
        <v>37286</v>
      </c>
      <c r="I149" s="563">
        <v>7577466</v>
      </c>
      <c r="J149" s="563"/>
      <c r="K149" s="563">
        <v>30179</v>
      </c>
      <c r="L149" s="563">
        <v>95349</v>
      </c>
      <c r="M149" s="563">
        <v>10080396</v>
      </c>
      <c r="N149" s="563">
        <v>1029505</v>
      </c>
      <c r="O149" s="563">
        <v>262</v>
      </c>
      <c r="P149" s="563">
        <v>587772</v>
      </c>
      <c r="Q149" s="563">
        <v>986802</v>
      </c>
      <c r="R149" s="563">
        <v>65160</v>
      </c>
      <c r="S149" s="563">
        <v>1813698</v>
      </c>
      <c r="T149" s="563">
        <v>1192079</v>
      </c>
      <c r="U149" s="492">
        <v>30911292</v>
      </c>
      <c r="V149" s="118"/>
      <c r="W149" s="128"/>
    </row>
    <row r="150" spans="1:34">
      <c r="A150" s="184" t="s">
        <v>124</v>
      </c>
      <c r="B150" s="563">
        <v>69102</v>
      </c>
      <c r="C150" s="563">
        <v>2429187</v>
      </c>
      <c r="D150" s="563">
        <v>5886717</v>
      </c>
      <c r="E150" s="563">
        <v>8207</v>
      </c>
      <c r="F150" s="563"/>
      <c r="G150" s="563">
        <v>177458</v>
      </c>
      <c r="H150" s="563">
        <v>1224</v>
      </c>
      <c r="I150" s="563">
        <v>1072316</v>
      </c>
      <c r="J150" s="563"/>
      <c r="K150" s="563">
        <v>7047</v>
      </c>
      <c r="L150" s="563">
        <v>60457</v>
      </c>
      <c r="M150" s="563">
        <v>1489534</v>
      </c>
      <c r="N150" s="563">
        <v>1637893</v>
      </c>
      <c r="O150" s="563">
        <v>280</v>
      </c>
      <c r="P150" s="563">
        <v>174334</v>
      </c>
      <c r="Q150" s="563">
        <v>2320904</v>
      </c>
      <c r="R150" s="563">
        <v>63330</v>
      </c>
      <c r="S150" s="563">
        <v>1104397</v>
      </c>
      <c r="T150" s="563">
        <v>280456</v>
      </c>
      <c r="U150" s="492">
        <v>37804609</v>
      </c>
      <c r="V150" s="118"/>
      <c r="W150" s="128"/>
    </row>
    <row r="151" spans="1:34">
      <c r="A151" s="149" t="s">
        <v>213</v>
      </c>
      <c r="B151" s="492">
        <f>SUM(B144:B150)</f>
        <v>673608</v>
      </c>
      <c r="C151" s="492">
        <f>SUM(C144:C150)</f>
        <v>120930572</v>
      </c>
      <c r="D151" s="492">
        <f>SUM(D144:D150)</f>
        <v>209906859</v>
      </c>
      <c r="E151" s="492">
        <f>SUM(E144:E150)</f>
        <v>4434948</v>
      </c>
      <c r="F151" s="492">
        <f>SUM(F144:F150)</f>
        <v>243034</v>
      </c>
      <c r="G151" s="492">
        <f t="shared" ref="G151:T151" si="38">SUM(G144:G150)</f>
        <v>2819514</v>
      </c>
      <c r="H151" s="492">
        <f t="shared" si="38"/>
        <v>7149823</v>
      </c>
      <c r="I151" s="492">
        <f t="shared" si="38"/>
        <v>109694914</v>
      </c>
      <c r="J151" s="492">
        <f t="shared" si="38"/>
        <v>582294</v>
      </c>
      <c r="K151" s="492">
        <f t="shared" si="38"/>
        <v>238073</v>
      </c>
      <c r="L151" s="492">
        <f t="shared" si="38"/>
        <v>1228143</v>
      </c>
      <c r="M151" s="492">
        <f t="shared" si="38"/>
        <v>135286498</v>
      </c>
      <c r="N151" s="492">
        <f t="shared" si="38"/>
        <v>22029801</v>
      </c>
      <c r="O151" s="492">
        <f t="shared" si="38"/>
        <v>5075</v>
      </c>
      <c r="P151" s="492">
        <f t="shared" si="38"/>
        <v>16188209</v>
      </c>
      <c r="Q151" s="492">
        <f t="shared" si="38"/>
        <v>18293760</v>
      </c>
      <c r="R151" s="492">
        <f t="shared" si="38"/>
        <v>5756697</v>
      </c>
      <c r="S151" s="492">
        <f t="shared" si="38"/>
        <v>89251096</v>
      </c>
      <c r="T151" s="492">
        <f t="shared" si="38"/>
        <v>4687222</v>
      </c>
      <c r="U151" s="492">
        <f>SUM(B151:T151)</f>
        <v>749400140</v>
      </c>
      <c r="V151" s="118"/>
      <c r="W151" s="128"/>
    </row>
    <row r="152" spans="1:34">
      <c r="A152" s="128"/>
      <c r="B152" s="146"/>
      <c r="C152" s="146"/>
      <c r="D152" s="146"/>
      <c r="E152" s="146"/>
      <c r="F152" s="146"/>
      <c r="G152" s="91"/>
      <c r="H152" s="146"/>
      <c r="I152" s="146"/>
      <c r="J152" s="146"/>
      <c r="K152" s="146"/>
      <c r="L152" s="146"/>
      <c r="M152" s="146"/>
      <c r="N152" s="146"/>
      <c r="O152" s="146"/>
      <c r="P152" s="146"/>
      <c r="Q152" s="128"/>
      <c r="R152" s="128"/>
      <c r="S152" s="128"/>
      <c r="T152" s="146"/>
      <c r="U152" s="128"/>
      <c r="V152" s="128"/>
      <c r="W152" s="128"/>
      <c r="X152" s="146"/>
      <c r="Y152" s="128"/>
      <c r="Z152" s="146"/>
      <c r="AA152" s="128"/>
      <c r="AB152" s="128"/>
      <c r="AC152" s="128"/>
      <c r="AD152" s="128"/>
      <c r="AE152" s="128"/>
      <c r="AF152" s="128"/>
      <c r="AG152" s="128"/>
      <c r="AH152" s="128"/>
    </row>
    <row r="153" spans="1:34">
      <c r="A153" s="128"/>
      <c r="B153" s="128"/>
      <c r="C153" s="128"/>
      <c r="D153" s="128"/>
      <c r="E153" s="128"/>
      <c r="F153" s="128"/>
      <c r="G153" s="91"/>
      <c r="H153" s="128"/>
      <c r="I153" s="128"/>
      <c r="J153" s="128"/>
      <c r="K153" s="128"/>
      <c r="L153" s="128"/>
      <c r="M153" s="128"/>
      <c r="N153" s="128"/>
      <c r="O153" s="128"/>
      <c r="P153" s="128"/>
      <c r="Q153" s="128"/>
      <c r="R153" s="128"/>
      <c r="S153" s="128"/>
      <c r="T153" s="146"/>
      <c r="U153" s="128"/>
      <c r="V153" s="128"/>
      <c r="W153" s="128"/>
      <c r="X153" s="146"/>
      <c r="Y153" s="128"/>
      <c r="Z153" s="146"/>
      <c r="AA153" s="128"/>
      <c r="AB153" s="128"/>
      <c r="AC153" s="128"/>
      <c r="AD153" s="128"/>
      <c r="AE153" s="128"/>
      <c r="AF153" s="128"/>
      <c r="AG153" s="128"/>
      <c r="AH153" s="128"/>
    </row>
    <row r="154" spans="1:34" ht="18.95" customHeight="1">
      <c r="A154" s="128"/>
      <c r="B154" s="128"/>
      <c r="C154" s="128"/>
      <c r="D154" s="128"/>
      <c r="E154" s="128"/>
      <c r="F154" s="128"/>
      <c r="G154" s="92"/>
      <c r="H154" s="128"/>
      <c r="I154" s="128"/>
      <c r="J154" s="128"/>
      <c r="K154" s="128"/>
      <c r="L154" s="128"/>
      <c r="M154" s="128"/>
      <c r="N154" s="128"/>
      <c r="O154" s="128"/>
      <c r="P154" s="128"/>
      <c r="Q154" s="128"/>
      <c r="R154" s="128"/>
      <c r="S154" s="128"/>
      <c r="T154" s="146"/>
      <c r="U154" s="128"/>
      <c r="V154" s="128"/>
      <c r="W154" s="128"/>
      <c r="X154" s="146"/>
      <c r="Y154" s="128"/>
      <c r="Z154" s="146"/>
      <c r="AA154" s="128"/>
      <c r="AB154" s="128"/>
      <c r="AC154" s="128"/>
      <c r="AD154" s="128"/>
      <c r="AE154" s="128"/>
      <c r="AF154" s="128"/>
      <c r="AG154" s="128"/>
      <c r="AH154" s="128"/>
    </row>
    <row r="155" spans="1:34" ht="18.95" customHeight="1">
      <c r="A155" s="128"/>
      <c r="B155" s="128"/>
      <c r="C155" s="128"/>
      <c r="D155" s="128"/>
      <c r="E155" s="128"/>
      <c r="F155" s="128"/>
      <c r="G155" s="187"/>
      <c r="H155" s="128"/>
      <c r="I155" s="128"/>
      <c r="J155" s="128"/>
      <c r="K155" s="128"/>
      <c r="L155" s="128"/>
      <c r="M155" s="128"/>
      <c r="N155" s="128"/>
      <c r="O155" s="128"/>
      <c r="P155" s="128"/>
      <c r="Q155" s="128"/>
      <c r="R155" s="128"/>
      <c r="S155" s="128"/>
      <c r="T155" s="146"/>
      <c r="U155" s="128"/>
      <c r="V155" s="128"/>
      <c r="W155" s="128"/>
      <c r="X155" s="146"/>
      <c r="Y155" s="128"/>
      <c r="Z155" s="146"/>
      <c r="AA155" s="128"/>
      <c r="AB155" s="128"/>
      <c r="AC155" s="128"/>
      <c r="AD155" s="128"/>
      <c r="AE155" s="128"/>
      <c r="AF155" s="128"/>
      <c r="AG155" s="128"/>
      <c r="AH155" s="128"/>
    </row>
    <row r="156" spans="1:34" ht="18.95" customHeight="1">
      <c r="A156" s="128"/>
      <c r="B156" s="128"/>
      <c r="C156" s="128"/>
      <c r="D156" s="128"/>
      <c r="E156" s="128"/>
      <c r="F156" s="128"/>
      <c r="G156" s="128"/>
      <c r="H156" s="128"/>
      <c r="I156" s="128"/>
      <c r="J156" s="128"/>
      <c r="K156" s="128"/>
      <c r="L156" s="128"/>
      <c r="M156" s="128"/>
      <c r="N156" s="128"/>
      <c r="O156" s="128"/>
      <c r="P156" s="128"/>
      <c r="Q156" s="128"/>
      <c r="R156" s="128"/>
      <c r="S156" s="128"/>
      <c r="T156" s="146"/>
      <c r="U156" s="128"/>
      <c r="V156" s="128"/>
      <c r="W156" s="128"/>
      <c r="X156" s="146"/>
      <c r="Y156" s="128"/>
      <c r="Z156" s="146"/>
      <c r="AA156" s="128"/>
      <c r="AB156" s="128"/>
      <c r="AC156" s="128"/>
      <c r="AD156" s="128"/>
      <c r="AE156" s="128"/>
      <c r="AF156" s="128"/>
      <c r="AG156" s="128"/>
      <c r="AH156" s="128"/>
    </row>
    <row r="157" spans="1:34" ht="18.95" customHeight="1">
      <c r="A157" s="128"/>
      <c r="B157" s="128"/>
      <c r="C157" s="128"/>
      <c r="D157" s="128"/>
      <c r="E157" s="128"/>
      <c r="F157" s="128"/>
      <c r="G157" s="128"/>
      <c r="H157" s="128"/>
      <c r="I157" s="128"/>
      <c r="J157" s="128"/>
      <c r="K157" s="128"/>
      <c r="L157" s="128"/>
      <c r="M157" s="128"/>
      <c r="N157" s="128"/>
      <c r="O157" s="128"/>
      <c r="P157" s="128"/>
      <c r="Q157" s="128"/>
      <c r="R157" s="128"/>
      <c r="S157" s="128"/>
      <c r="T157" s="146"/>
      <c r="U157" s="128"/>
      <c r="V157" s="128"/>
      <c r="W157" s="128"/>
      <c r="X157" s="146"/>
      <c r="Y157" s="128"/>
      <c r="Z157" s="146"/>
      <c r="AA157" s="128"/>
      <c r="AB157" s="128"/>
      <c r="AC157" s="128"/>
      <c r="AD157" s="128"/>
      <c r="AE157" s="128"/>
      <c r="AF157" s="128"/>
      <c r="AG157" s="128"/>
      <c r="AH157" s="128"/>
    </row>
    <row r="158" spans="1:34" ht="18.95" customHeight="1">
      <c r="A158" s="128"/>
      <c r="B158" s="128"/>
      <c r="C158" s="128"/>
      <c r="D158" s="128"/>
      <c r="E158" s="128"/>
      <c r="F158" s="128"/>
      <c r="G158" s="128"/>
      <c r="H158" s="128"/>
      <c r="I158" s="128"/>
      <c r="J158" s="128"/>
      <c r="K158" s="128"/>
      <c r="L158" s="128"/>
      <c r="M158" s="128"/>
      <c r="N158" s="128"/>
      <c r="O158" s="128"/>
      <c r="P158" s="128"/>
      <c r="Q158" s="128"/>
      <c r="R158" s="128"/>
      <c r="S158" s="128"/>
      <c r="T158" s="146"/>
      <c r="U158" s="128"/>
      <c r="V158" s="128"/>
      <c r="W158" s="128"/>
      <c r="X158" s="146"/>
      <c r="Y158" s="128"/>
      <c r="Z158" s="146"/>
      <c r="AA158" s="128"/>
      <c r="AB158" s="128"/>
      <c r="AC158" s="128"/>
      <c r="AD158" s="128"/>
      <c r="AE158" s="128"/>
      <c r="AF158" s="128"/>
      <c r="AG158" s="128"/>
      <c r="AH158" s="128"/>
    </row>
    <row r="159" spans="1:34" ht="18.95" customHeight="1">
      <c r="A159" s="128"/>
      <c r="B159" s="128"/>
      <c r="C159" s="128"/>
      <c r="D159" s="128"/>
      <c r="E159" s="128"/>
      <c r="F159" s="128"/>
      <c r="G159" s="128"/>
      <c r="H159" s="128"/>
      <c r="I159" s="128"/>
      <c r="J159" s="128"/>
      <c r="K159" s="128"/>
      <c r="L159" s="128"/>
      <c r="M159" s="128"/>
      <c r="N159" s="128"/>
      <c r="O159" s="187"/>
      <c r="P159" s="128"/>
      <c r="Q159" s="128"/>
      <c r="R159" s="128"/>
      <c r="S159" s="128"/>
      <c r="T159" s="146"/>
      <c r="U159" s="128"/>
      <c r="V159" s="128"/>
      <c r="W159" s="128"/>
      <c r="X159" s="146"/>
      <c r="Y159" s="128"/>
      <c r="Z159" s="146"/>
      <c r="AA159" s="128"/>
      <c r="AB159" s="128"/>
      <c r="AC159" s="128"/>
      <c r="AD159" s="128"/>
      <c r="AE159" s="128"/>
      <c r="AF159" s="128"/>
      <c r="AG159" s="128"/>
      <c r="AH159" s="128"/>
    </row>
    <row r="160" spans="1:34" ht="18.95" customHeight="1">
      <c r="A160" s="128"/>
      <c r="B160" s="128"/>
      <c r="C160" s="128"/>
      <c r="D160" s="128"/>
      <c r="E160" s="128"/>
      <c r="F160" s="128"/>
      <c r="G160" s="128"/>
      <c r="H160" s="128"/>
      <c r="I160" s="128"/>
      <c r="J160" s="128"/>
      <c r="K160" s="128"/>
      <c r="L160" s="128"/>
      <c r="M160" s="128"/>
      <c r="N160" s="128"/>
      <c r="O160" s="128"/>
      <c r="P160" s="128"/>
      <c r="Q160" s="128"/>
      <c r="R160" s="128"/>
      <c r="S160" s="128"/>
      <c r="T160" s="146"/>
      <c r="U160" s="128"/>
      <c r="V160" s="128"/>
      <c r="W160" s="128"/>
      <c r="X160" s="146"/>
      <c r="Y160" s="128"/>
      <c r="Z160" s="146"/>
      <c r="AA160" s="128"/>
      <c r="AB160" s="128"/>
      <c r="AC160" s="128"/>
      <c r="AD160" s="128"/>
      <c r="AE160" s="128"/>
      <c r="AF160" s="128"/>
      <c r="AG160" s="128"/>
      <c r="AH160" s="128"/>
    </row>
    <row r="161" spans="1:34" ht="18.95" customHeight="1">
      <c r="A161" s="128"/>
      <c r="B161" s="128"/>
      <c r="C161" s="128"/>
      <c r="D161" s="128"/>
      <c r="E161" s="128"/>
      <c r="F161" s="128"/>
      <c r="G161" s="128"/>
      <c r="H161" s="128"/>
      <c r="I161" s="128"/>
      <c r="J161" s="128"/>
      <c r="K161" s="128"/>
      <c r="L161" s="128"/>
      <c r="M161" s="128"/>
      <c r="N161" s="128"/>
      <c r="O161" s="128"/>
      <c r="P161" s="128"/>
      <c r="Q161" s="128"/>
      <c r="R161" s="128"/>
      <c r="S161" s="128"/>
      <c r="T161" s="146"/>
      <c r="U161" s="128"/>
      <c r="V161" s="128"/>
      <c r="W161" s="128"/>
      <c r="X161" s="146"/>
      <c r="Y161" s="128"/>
      <c r="Z161" s="146"/>
      <c r="AA161" s="128"/>
      <c r="AB161" s="128"/>
      <c r="AC161" s="128"/>
      <c r="AD161" s="128"/>
      <c r="AE161" s="128"/>
      <c r="AF161" s="128"/>
      <c r="AG161" s="128"/>
      <c r="AH161" s="128"/>
    </row>
    <row r="162" spans="1:34" ht="18.95" customHeight="1">
      <c r="A162" s="128"/>
      <c r="B162" s="128"/>
      <c r="C162" s="128"/>
      <c r="D162" s="128"/>
      <c r="E162" s="128"/>
      <c r="F162" s="128"/>
      <c r="G162" s="128"/>
      <c r="H162" s="128"/>
      <c r="I162" s="128"/>
      <c r="J162" s="128"/>
      <c r="K162" s="128"/>
      <c r="L162" s="128"/>
      <c r="M162" s="128"/>
      <c r="N162" s="128"/>
      <c r="O162" s="128"/>
      <c r="P162" s="128"/>
      <c r="Q162" s="128"/>
      <c r="R162" s="128"/>
      <c r="S162" s="128"/>
      <c r="T162" s="146"/>
      <c r="U162" s="128"/>
      <c r="V162" s="128"/>
      <c r="W162" s="128"/>
      <c r="X162" s="146"/>
      <c r="Y162" s="128"/>
      <c r="Z162" s="146"/>
      <c r="AA162" s="128"/>
      <c r="AB162" s="128"/>
      <c r="AC162" s="128"/>
      <c r="AD162" s="128"/>
      <c r="AE162" s="128"/>
      <c r="AF162" s="128"/>
      <c r="AG162" s="128"/>
      <c r="AH162" s="128"/>
    </row>
    <row r="163" spans="1:34" ht="18.95" customHeight="1">
      <c r="A163" s="128"/>
      <c r="B163" s="128"/>
      <c r="C163" s="128"/>
      <c r="D163" s="128"/>
      <c r="E163" s="128"/>
      <c r="F163" s="128"/>
      <c r="G163" s="128"/>
      <c r="H163" s="128"/>
      <c r="I163" s="128"/>
      <c r="J163" s="128"/>
      <c r="K163" s="128"/>
      <c r="L163" s="128"/>
      <c r="M163" s="128"/>
      <c r="N163" s="128"/>
      <c r="O163" s="128"/>
      <c r="P163" s="128"/>
      <c r="Q163" s="128"/>
      <c r="R163" s="128"/>
      <c r="S163" s="128"/>
      <c r="T163" s="146"/>
      <c r="U163" s="128"/>
      <c r="V163" s="128"/>
      <c r="W163" s="128"/>
      <c r="X163" s="146"/>
      <c r="Y163" s="128"/>
      <c r="Z163" s="146"/>
      <c r="AA163" s="128"/>
      <c r="AB163" s="128"/>
      <c r="AC163" s="128"/>
      <c r="AD163" s="128"/>
      <c r="AE163" s="128"/>
      <c r="AF163" s="128"/>
      <c r="AG163" s="128"/>
      <c r="AH163" s="128"/>
    </row>
    <row r="164" spans="1:34">
      <c r="A164" s="128"/>
      <c r="B164" s="128"/>
      <c r="C164" s="128"/>
      <c r="D164" s="128"/>
      <c r="E164" s="128"/>
      <c r="F164" s="128"/>
      <c r="G164" s="128"/>
      <c r="H164" s="128"/>
      <c r="I164" s="128"/>
      <c r="J164" s="128"/>
      <c r="K164" s="128"/>
      <c r="L164" s="128"/>
      <c r="M164" s="128"/>
      <c r="N164" s="128"/>
      <c r="O164" s="128"/>
      <c r="P164" s="128"/>
      <c r="Q164" s="128"/>
      <c r="R164" s="128"/>
      <c r="S164" s="128"/>
      <c r="T164" s="146"/>
      <c r="U164" s="128"/>
      <c r="V164" s="128"/>
      <c r="W164" s="128"/>
      <c r="X164" s="146"/>
      <c r="Y164" s="128"/>
      <c r="Z164" s="146"/>
      <c r="AA164" s="128"/>
      <c r="AB164" s="128"/>
      <c r="AC164" s="128"/>
      <c r="AD164" s="128"/>
      <c r="AE164" s="128"/>
      <c r="AF164" s="128"/>
      <c r="AG164" s="128"/>
      <c r="AH164" s="128"/>
    </row>
    <row r="165" spans="1:34" ht="30" customHeight="1">
      <c r="A165" s="676" t="s">
        <v>62</v>
      </c>
      <c r="B165" s="676"/>
      <c r="C165" s="676"/>
      <c r="D165" s="676"/>
      <c r="E165" s="128"/>
      <c r="F165" s="128"/>
      <c r="G165" s="128"/>
      <c r="H165" s="128"/>
      <c r="I165" s="128"/>
      <c r="J165" s="128"/>
      <c r="K165" s="128"/>
      <c r="L165" s="128"/>
      <c r="M165" s="128"/>
      <c r="N165" s="128"/>
      <c r="O165" s="128"/>
      <c r="P165" s="128"/>
      <c r="Q165" s="128"/>
      <c r="R165" s="128"/>
      <c r="S165" s="128"/>
      <c r="T165" s="146"/>
      <c r="U165" s="128"/>
      <c r="V165" s="128"/>
      <c r="W165" s="128"/>
      <c r="X165" s="146"/>
      <c r="Y165" s="128"/>
      <c r="Z165" s="146"/>
      <c r="AA165" s="128"/>
      <c r="AB165" s="128"/>
      <c r="AC165" s="128"/>
      <c r="AD165" s="128"/>
      <c r="AE165" s="128"/>
      <c r="AF165" s="128"/>
      <c r="AG165" s="128"/>
      <c r="AH165" s="128"/>
    </row>
    <row r="166" spans="1:34" ht="12" customHeight="1">
      <c r="A166" s="125"/>
      <c r="B166" s="125"/>
      <c r="C166" s="125"/>
      <c r="D166" s="125"/>
      <c r="E166" s="128"/>
      <c r="F166" s="128"/>
      <c r="G166" s="128"/>
      <c r="H166" s="128"/>
      <c r="I166" s="128"/>
      <c r="J166" s="128"/>
      <c r="K166" s="128"/>
      <c r="L166" s="128"/>
      <c r="M166" s="128"/>
      <c r="N166" s="128"/>
      <c r="O166" s="128"/>
      <c r="P166" s="128"/>
      <c r="Q166" s="128"/>
      <c r="R166" s="128"/>
      <c r="S166" s="128"/>
      <c r="T166" s="146"/>
      <c r="U166" s="128"/>
      <c r="V166" s="128"/>
      <c r="W166" s="128"/>
      <c r="X166" s="146"/>
      <c r="Y166" s="128"/>
      <c r="Z166" s="146"/>
      <c r="AA166" s="128"/>
      <c r="AB166" s="128"/>
      <c r="AC166" s="128"/>
      <c r="AD166" s="128"/>
      <c r="AE166" s="128"/>
      <c r="AF166" s="128"/>
      <c r="AG166" s="128"/>
      <c r="AH166" s="128"/>
    </row>
    <row r="167" spans="1:34" ht="12" customHeight="1">
      <c r="A167" s="373"/>
      <c r="B167" s="125"/>
      <c r="C167" s="125"/>
      <c r="D167" s="125"/>
      <c r="E167" s="128"/>
      <c r="F167" s="128"/>
      <c r="G167" s="128"/>
      <c r="H167" s="128"/>
      <c r="I167" s="128"/>
      <c r="J167" s="128"/>
      <c r="K167" s="128"/>
      <c r="L167" s="128"/>
      <c r="M167" s="128"/>
      <c r="N167" s="128"/>
      <c r="O167" s="128"/>
      <c r="P167" s="128"/>
      <c r="Q167" s="128"/>
      <c r="R167" s="128"/>
      <c r="S167" s="128"/>
      <c r="T167" s="146"/>
      <c r="U167" s="128"/>
      <c r="V167" s="128"/>
      <c r="W167" s="128"/>
      <c r="X167" s="146"/>
      <c r="Y167" s="128"/>
      <c r="Z167" s="146"/>
      <c r="AA167" s="128"/>
      <c r="AB167" s="128"/>
      <c r="AC167" s="128"/>
      <c r="AD167" s="128"/>
      <c r="AE167" s="128"/>
      <c r="AF167" s="128"/>
      <c r="AG167" s="128"/>
      <c r="AH167" s="128"/>
    </row>
    <row r="168" spans="1:34" ht="12" customHeight="1">
      <c r="A168" s="125"/>
      <c r="B168" s="125"/>
      <c r="C168" s="125"/>
      <c r="D168" s="125"/>
      <c r="E168" s="128"/>
      <c r="F168" s="128"/>
      <c r="G168" s="128"/>
      <c r="H168" s="128"/>
      <c r="I168" s="128"/>
      <c r="J168" s="128"/>
      <c r="K168" s="128"/>
      <c r="L168" s="128"/>
      <c r="M168" s="128"/>
      <c r="N168" s="128"/>
      <c r="O168" s="128"/>
      <c r="P168" s="128"/>
      <c r="Q168" s="128"/>
      <c r="R168" s="128"/>
      <c r="S168" s="128"/>
      <c r="T168" s="146"/>
      <c r="U168" s="128"/>
      <c r="V168" s="128"/>
      <c r="W168" s="128"/>
      <c r="X168" s="146"/>
      <c r="Y168" s="128"/>
      <c r="Z168" s="146"/>
      <c r="AA168" s="128"/>
      <c r="AB168" s="128"/>
      <c r="AC168" s="128"/>
      <c r="AD168" s="128"/>
      <c r="AE168" s="128"/>
      <c r="AF168" s="128"/>
      <c r="AG168" s="128"/>
      <c r="AH168" s="128"/>
    </row>
    <row r="169" spans="1:34" s="188" customFormat="1">
      <c r="A169" s="128" t="s">
        <v>78</v>
      </c>
      <c r="B169" s="128"/>
      <c r="C169" s="128"/>
      <c r="D169" s="128"/>
      <c r="E169" s="128"/>
      <c r="F169" s="128"/>
      <c r="G169" s="128"/>
      <c r="H169" s="128"/>
      <c r="I169" s="128"/>
      <c r="J169" s="128"/>
      <c r="K169" s="128"/>
      <c r="L169" s="128"/>
      <c r="M169" s="128"/>
      <c r="N169" s="128"/>
      <c r="O169" s="128"/>
      <c r="P169" s="128"/>
      <c r="Q169" s="128"/>
      <c r="R169" s="128"/>
      <c r="S169" s="128"/>
      <c r="T169" s="146"/>
      <c r="U169" s="128"/>
      <c r="V169" s="128"/>
      <c r="W169" s="128"/>
      <c r="X169" s="146"/>
      <c r="Y169" s="128"/>
      <c r="Z169" s="146"/>
      <c r="AA169" s="128"/>
      <c r="AB169" s="128"/>
      <c r="AC169" s="128"/>
      <c r="AD169" s="128"/>
      <c r="AE169" s="128"/>
      <c r="AF169" s="128"/>
      <c r="AG169" s="128"/>
      <c r="AH169" s="128"/>
    </row>
    <row r="170" spans="1:34" ht="25.5">
      <c r="A170" s="137" t="s">
        <v>216</v>
      </c>
      <c r="B170" s="438" t="s">
        <v>142</v>
      </c>
      <c r="C170" s="130" t="s">
        <v>72</v>
      </c>
      <c r="D170" s="130" t="s">
        <v>228</v>
      </c>
      <c r="E170" s="130" t="s">
        <v>129</v>
      </c>
      <c r="F170" s="130" t="s">
        <v>130</v>
      </c>
      <c r="G170" s="147" t="s">
        <v>157</v>
      </c>
      <c r="H170" s="147" t="s">
        <v>98</v>
      </c>
      <c r="I170" s="147" t="s">
        <v>99</v>
      </c>
      <c r="J170" s="147" t="s">
        <v>66</v>
      </c>
      <c r="K170" s="147" t="s">
        <v>104</v>
      </c>
      <c r="L170" s="147" t="s">
        <v>158</v>
      </c>
      <c r="M170" s="147" t="s">
        <v>105</v>
      </c>
      <c r="N170" s="147" t="s">
        <v>174</v>
      </c>
      <c r="O170" s="177"/>
      <c r="P170" s="177"/>
      <c r="Q170" s="189"/>
      <c r="R170" s="177"/>
      <c r="S170" s="177"/>
      <c r="T170" s="189"/>
      <c r="U170" s="177"/>
      <c r="V170" s="177"/>
      <c r="W170" s="177"/>
      <c r="X170" s="177"/>
      <c r="Y170" s="122"/>
      <c r="Z170" s="142"/>
      <c r="AA170" s="122"/>
      <c r="AB170" s="122"/>
      <c r="AC170" s="122"/>
      <c r="AD170" s="122"/>
      <c r="AE170" s="122"/>
      <c r="AF170" s="122"/>
      <c r="AG170" s="122"/>
      <c r="AH170" s="122"/>
    </row>
    <row r="171" spans="1:34" ht="25.5">
      <c r="A171" s="137" t="s">
        <v>140</v>
      </c>
      <c r="B171" s="159">
        <f t="shared" ref="B171:M171" si="39">B185</f>
        <v>624.539921875</v>
      </c>
      <c r="C171" s="159">
        <f t="shared" si="39"/>
        <v>81.960302734374991</v>
      </c>
      <c r="D171" s="159">
        <f t="shared" si="39"/>
        <v>48.773505859375</v>
      </c>
      <c r="E171" s="159">
        <f t="shared" si="39"/>
        <v>1942.4786132812501</v>
      </c>
      <c r="F171" s="159">
        <f t="shared" si="39"/>
        <v>6.94921875</v>
      </c>
      <c r="G171" s="159">
        <f t="shared" si="39"/>
        <v>1456.1670898437503</v>
      </c>
      <c r="H171" s="159">
        <f t="shared" si="39"/>
        <v>2080.3925195312499</v>
      </c>
      <c r="I171" s="159">
        <f t="shared" si="39"/>
        <v>180.22646484374997</v>
      </c>
      <c r="J171" s="159">
        <f t="shared" si="39"/>
        <v>500.98374023437503</v>
      </c>
      <c r="K171" s="159">
        <f t="shared" si="39"/>
        <v>16.330400390625002</v>
      </c>
      <c r="L171" s="159">
        <f t="shared" si="39"/>
        <v>232.35997070312499</v>
      </c>
      <c r="M171" s="159">
        <f t="shared" si="39"/>
        <v>2.5720312500000002</v>
      </c>
      <c r="N171" s="167">
        <f>SUM(B171:M171)</f>
        <v>7173.7337792968747</v>
      </c>
      <c r="O171" s="190"/>
      <c r="P171" s="128"/>
      <c r="Q171" s="128"/>
      <c r="R171" s="128"/>
      <c r="S171" s="128"/>
      <c r="T171" s="146"/>
      <c r="U171" s="128"/>
      <c r="V171" s="128"/>
      <c r="W171" s="128"/>
      <c r="X171" s="146"/>
      <c r="Y171" s="122"/>
      <c r="Z171" s="142"/>
      <c r="AA171" s="122"/>
      <c r="AB171" s="122"/>
      <c r="AC171" s="122"/>
      <c r="AD171" s="122"/>
      <c r="AE171" s="122"/>
      <c r="AF171" s="122"/>
      <c r="AG171" s="122"/>
      <c r="AH171" s="122"/>
    </row>
    <row r="172" spans="1:34">
      <c r="A172" s="128"/>
      <c r="B172" s="128"/>
      <c r="C172" s="128"/>
      <c r="D172" s="128"/>
      <c r="E172" s="128"/>
      <c r="F172" s="128"/>
      <c r="G172" s="128"/>
      <c r="H172" s="128"/>
      <c r="I172" s="128"/>
      <c r="J172" s="128"/>
      <c r="K172" s="128"/>
      <c r="L172" s="128"/>
      <c r="M172" s="128"/>
      <c r="N172" s="128"/>
      <c r="O172" s="128"/>
      <c r="P172" s="128"/>
      <c r="Q172" s="128"/>
      <c r="R172" s="128"/>
      <c r="S172" s="128"/>
      <c r="T172" s="146"/>
      <c r="U172" s="128"/>
      <c r="V172" s="128"/>
      <c r="W172" s="128"/>
      <c r="X172" s="146"/>
      <c r="Y172" s="122"/>
      <c r="Z172" s="142"/>
      <c r="AA172" s="122"/>
      <c r="AB172" s="122"/>
      <c r="AC172" s="122"/>
      <c r="AD172" s="122"/>
      <c r="AE172" s="122"/>
      <c r="AF172" s="122"/>
      <c r="AG172" s="122"/>
      <c r="AH172" s="122"/>
    </row>
    <row r="173" spans="1:34">
      <c r="A173" s="128"/>
      <c r="B173" s="128"/>
      <c r="C173" s="128"/>
      <c r="D173" s="128"/>
      <c r="E173" s="128"/>
      <c r="F173" s="128"/>
      <c r="G173" s="128"/>
      <c r="H173" s="128"/>
      <c r="I173" s="128"/>
      <c r="J173" s="128"/>
      <c r="K173" s="128"/>
      <c r="L173" s="128"/>
      <c r="M173" s="128"/>
      <c r="N173" s="128"/>
      <c r="O173" s="128"/>
      <c r="P173" s="128"/>
      <c r="Q173" s="128"/>
      <c r="R173" s="128"/>
      <c r="S173" s="128"/>
      <c r="T173" s="146"/>
      <c r="U173" s="128"/>
      <c r="V173" s="128"/>
      <c r="W173" s="128"/>
      <c r="X173" s="146"/>
      <c r="Y173" s="122"/>
      <c r="Z173" s="142"/>
      <c r="AA173" s="122"/>
      <c r="AB173" s="122"/>
      <c r="AC173" s="122"/>
      <c r="AD173" s="122"/>
      <c r="AE173" s="122"/>
      <c r="AF173" s="122"/>
      <c r="AG173" s="122"/>
      <c r="AH173" s="122"/>
    </row>
    <row r="174" spans="1:34">
      <c r="A174" s="128"/>
      <c r="B174" s="128"/>
      <c r="C174" s="128"/>
      <c r="D174" s="128"/>
      <c r="E174" s="128"/>
      <c r="F174" s="128"/>
      <c r="G174" s="128"/>
      <c r="H174" s="128"/>
      <c r="I174" s="128"/>
      <c r="J174" s="128"/>
      <c r="K174" s="128"/>
      <c r="L174" s="128"/>
      <c r="M174" s="128"/>
      <c r="N174" s="128"/>
      <c r="O174" s="128"/>
      <c r="P174" s="128"/>
      <c r="Q174" s="128"/>
      <c r="R174" s="128"/>
      <c r="S174" s="128"/>
      <c r="T174" s="146"/>
      <c r="U174" s="128"/>
      <c r="V174" s="128"/>
      <c r="W174" s="128"/>
      <c r="X174" s="146"/>
      <c r="Y174" s="122"/>
      <c r="Z174" s="142"/>
      <c r="AA174" s="122"/>
      <c r="AB174" s="122"/>
      <c r="AC174" s="122"/>
      <c r="AD174" s="122"/>
      <c r="AE174" s="122"/>
      <c r="AF174" s="122"/>
      <c r="AG174" s="122"/>
      <c r="AH174" s="122"/>
    </row>
    <row r="175" spans="1:34">
      <c r="A175" s="128"/>
      <c r="B175" s="128"/>
      <c r="C175" s="128"/>
      <c r="D175" s="128"/>
      <c r="E175" s="128"/>
      <c r="F175" s="128"/>
      <c r="G175" s="128"/>
      <c r="H175" s="128"/>
      <c r="I175" s="128"/>
      <c r="J175" s="128"/>
      <c r="K175" s="128"/>
      <c r="L175" s="128"/>
      <c r="M175" s="128"/>
      <c r="N175" s="128"/>
      <c r="O175" s="128"/>
      <c r="P175" s="128"/>
      <c r="Q175" s="128"/>
      <c r="R175" s="128"/>
      <c r="S175" s="128"/>
      <c r="T175" s="146"/>
      <c r="U175" s="128"/>
      <c r="V175" s="128"/>
      <c r="W175" s="128"/>
      <c r="X175" s="146"/>
      <c r="Y175" s="122"/>
      <c r="Z175" s="142"/>
      <c r="AA175" s="122"/>
      <c r="AB175" s="122"/>
      <c r="AC175" s="122"/>
      <c r="AD175" s="122"/>
      <c r="AE175" s="122"/>
      <c r="AF175" s="122"/>
      <c r="AG175" s="122"/>
      <c r="AH175" s="122"/>
    </row>
    <row r="176" spans="1:34">
      <c r="A176" s="128" t="s">
        <v>77</v>
      </c>
      <c r="B176" s="128"/>
      <c r="C176" s="128"/>
      <c r="D176" s="128"/>
      <c r="E176" s="128"/>
      <c r="F176" s="187"/>
      <c r="G176" s="187"/>
      <c r="H176" s="187"/>
      <c r="I176" s="187"/>
      <c r="J176" s="187"/>
      <c r="K176" s="187"/>
      <c r="L176" s="187"/>
      <c r="M176" s="187"/>
      <c r="N176" s="128"/>
      <c r="O176" s="128"/>
      <c r="P176" s="128"/>
      <c r="Q176" s="128"/>
      <c r="R176" s="128"/>
      <c r="S176" s="128"/>
      <c r="T176" s="146"/>
      <c r="U176" s="128"/>
      <c r="V176" s="128"/>
      <c r="W176" s="128"/>
      <c r="X176" s="146"/>
      <c r="Y176" s="122"/>
      <c r="Z176" s="142"/>
      <c r="AA176" s="122"/>
      <c r="AB176" s="122"/>
      <c r="AC176" s="122"/>
      <c r="AD176" s="122"/>
      <c r="AE176" s="122"/>
      <c r="AF176" s="122"/>
      <c r="AG176" s="122"/>
      <c r="AH176" s="122"/>
    </row>
    <row r="177" spans="1:37" s="123" customFormat="1" ht="27.95" customHeight="1">
      <c r="A177" s="191" t="s">
        <v>216</v>
      </c>
      <c r="B177" s="438" t="s">
        <v>142</v>
      </c>
      <c r="C177" s="130" t="s">
        <v>72</v>
      </c>
      <c r="D177" s="130" t="s">
        <v>228</v>
      </c>
      <c r="E177" s="130" t="s">
        <v>129</v>
      </c>
      <c r="F177" s="130" t="s">
        <v>130</v>
      </c>
      <c r="G177" s="192" t="s">
        <v>157</v>
      </c>
      <c r="H177" s="147" t="s">
        <v>98</v>
      </c>
      <c r="I177" s="192" t="s">
        <v>99</v>
      </c>
      <c r="J177" s="192" t="s">
        <v>66</v>
      </c>
      <c r="K177" s="192" t="s">
        <v>104</v>
      </c>
      <c r="L177" s="192" t="s">
        <v>158</v>
      </c>
      <c r="M177" s="192" t="s">
        <v>105</v>
      </c>
      <c r="N177" s="147" t="s">
        <v>174</v>
      </c>
      <c r="O177" s="177"/>
      <c r="P177" s="189"/>
      <c r="Q177" s="177"/>
      <c r="R177" s="177"/>
      <c r="S177" s="177"/>
      <c r="T177" s="189"/>
      <c r="U177" s="177"/>
      <c r="V177" s="177"/>
      <c r="W177" s="177"/>
      <c r="X177" s="177"/>
      <c r="Y177" s="122"/>
      <c r="Z177" s="142"/>
      <c r="AA177" s="122"/>
      <c r="AB177" s="122"/>
      <c r="AC177" s="122"/>
      <c r="AD177" s="122"/>
      <c r="AE177" s="122"/>
      <c r="AF177" s="122"/>
      <c r="AG177" s="122"/>
      <c r="AH177" s="122"/>
    </row>
    <row r="178" spans="1:37" s="194" customFormat="1">
      <c r="A178" s="184" t="s">
        <v>123</v>
      </c>
      <c r="B178" s="193">
        <f>(F190+G190+H190)/1024</f>
        <v>225.51454101562501</v>
      </c>
      <c r="C178" s="193">
        <f t="shared" ref="C178:F184" si="40">B190/1024</f>
        <v>23.003828124999998</v>
      </c>
      <c r="D178" s="193">
        <f t="shared" si="40"/>
        <v>36.499921874999998</v>
      </c>
      <c r="E178" s="193">
        <f t="shared" si="40"/>
        <v>588.61637695312504</v>
      </c>
      <c r="F178" s="193">
        <f t="shared" si="40"/>
        <v>3.855673828125</v>
      </c>
      <c r="G178" s="193">
        <f>(I190+J190+K190+L190)/1024</f>
        <v>704.39949218749996</v>
      </c>
      <c r="H178" s="193">
        <f t="shared" ref="H178:H184" si="41">(M190+0)/1024</f>
        <v>805.87732421875</v>
      </c>
      <c r="I178" s="193">
        <f>(N190+O190+P190)/1024</f>
        <v>84.758593749999989</v>
      </c>
      <c r="J178" s="193">
        <f>Q190/1024</f>
        <v>249.900029296875</v>
      </c>
      <c r="K178" s="193">
        <f>R190/1024</f>
        <v>12.009765625</v>
      </c>
      <c r="L178" s="193">
        <f>S190/1024</f>
        <v>100.958447265625</v>
      </c>
      <c r="M178" s="193">
        <f>T190/1024</f>
        <v>1.303212890625</v>
      </c>
      <c r="N178" s="159">
        <f t="shared" ref="N178:N184" si="42">SUM(B178:M178)</f>
        <v>2836.6972070312499</v>
      </c>
      <c r="O178" s="135"/>
      <c r="P178" s="128"/>
      <c r="Q178" s="128"/>
      <c r="R178" s="128"/>
      <c r="S178" s="128"/>
      <c r="T178" s="146"/>
      <c r="U178" s="128"/>
      <c r="V178" s="128"/>
      <c r="W178" s="128"/>
      <c r="X178" s="146"/>
      <c r="Y178" s="122"/>
      <c r="Z178" s="142"/>
      <c r="AA178" s="122"/>
      <c r="AB178" s="122"/>
      <c r="AC178" s="122"/>
      <c r="AD178" s="122"/>
      <c r="AE178" s="122"/>
      <c r="AF178" s="122"/>
      <c r="AG178" s="122"/>
      <c r="AH178" s="122"/>
    </row>
    <row r="179" spans="1:37" s="194" customFormat="1">
      <c r="A179" s="184" t="s">
        <v>205</v>
      </c>
      <c r="B179" s="193">
        <f t="shared" ref="B179:B184" si="43">(F191+G191+H191)/1024</f>
        <v>147.6094921875</v>
      </c>
      <c r="C179" s="193">
        <f t="shared" si="40"/>
        <v>15.169599609375</v>
      </c>
      <c r="D179" s="193">
        <f t="shared" si="40"/>
        <v>1.662353515625</v>
      </c>
      <c r="E179" s="193">
        <f t="shared" si="40"/>
        <v>60.758349609375003</v>
      </c>
      <c r="F179" s="193">
        <f t="shared" si="40"/>
        <v>1.00564453125</v>
      </c>
      <c r="G179" s="193">
        <f t="shared" ref="G179:G184" si="44">(I191+J191+K191+L191)/1024</f>
        <v>225.08827148437501</v>
      </c>
      <c r="H179" s="193">
        <f t="shared" si="41"/>
        <v>77.817529296874994</v>
      </c>
      <c r="I179" s="193">
        <f t="shared" ref="I179:I184" si="45">(N191+O191+P191)/1024</f>
        <v>21.560761718750001</v>
      </c>
      <c r="J179" s="193">
        <f t="shared" ref="J179:J184" si="46">Q191/1024</f>
        <v>9.4627246093749999</v>
      </c>
      <c r="K179" s="193">
        <f t="shared" ref="K179:M184" si="47">R191/1024</f>
        <v>1.0213476562499999</v>
      </c>
      <c r="L179" s="193">
        <f t="shared" si="47"/>
        <v>24.240361328125001</v>
      </c>
      <c r="M179" s="193">
        <f t="shared" si="47"/>
        <v>0.39427734375000001</v>
      </c>
      <c r="N179" s="159">
        <f t="shared" si="42"/>
        <v>585.79071289062495</v>
      </c>
      <c r="O179" s="128"/>
      <c r="P179" s="128"/>
      <c r="Q179" s="128"/>
      <c r="R179" s="128"/>
      <c r="S179" s="128"/>
      <c r="T179" s="146"/>
      <c r="U179" s="128"/>
      <c r="V179" s="128"/>
      <c r="W179" s="128"/>
      <c r="X179" s="146"/>
      <c r="Y179" s="122"/>
      <c r="Z179" s="142"/>
      <c r="AA179" s="122"/>
      <c r="AB179" s="122"/>
      <c r="AC179" s="122"/>
      <c r="AD179" s="122"/>
      <c r="AE179" s="122"/>
      <c r="AF179" s="122"/>
      <c r="AG179" s="122"/>
      <c r="AH179" s="122"/>
    </row>
    <row r="180" spans="1:37" s="194" customFormat="1">
      <c r="A180" s="184" t="s">
        <v>324</v>
      </c>
      <c r="B180" s="193">
        <f t="shared" si="43"/>
        <v>148.14576171875001</v>
      </c>
      <c r="C180" s="193">
        <f t="shared" si="40"/>
        <v>13.629814453125</v>
      </c>
      <c r="D180" s="193">
        <f t="shared" si="40"/>
        <v>2.67435546875</v>
      </c>
      <c r="E180" s="193">
        <f t="shared" si="40"/>
        <v>420.44633789062499</v>
      </c>
      <c r="F180" s="193">
        <f t="shared" si="40"/>
        <v>1.3140624999999999</v>
      </c>
      <c r="G180" s="193">
        <f t="shared" si="44"/>
        <v>245.829921875</v>
      </c>
      <c r="H180" s="193">
        <f t="shared" si="41"/>
        <v>470.65638671875001</v>
      </c>
      <c r="I180" s="193">
        <f t="shared" si="45"/>
        <v>23.214570312500001</v>
      </c>
      <c r="J180" s="193">
        <f t="shared" si="46"/>
        <v>127.49700195312499</v>
      </c>
      <c r="K180" s="193">
        <f t="shared" si="47"/>
        <v>2.1375097656249999</v>
      </c>
      <c r="L180" s="193">
        <f t="shared" si="47"/>
        <v>31.886455078125</v>
      </c>
      <c r="M180" s="193">
        <f t="shared" si="47"/>
        <v>0.21168945312500001</v>
      </c>
      <c r="N180" s="159">
        <f t="shared" si="42"/>
        <v>1487.6438671874998</v>
      </c>
      <c r="O180" s="128"/>
      <c r="P180" s="128"/>
      <c r="Q180" s="128"/>
      <c r="R180" s="128"/>
      <c r="S180" s="128"/>
      <c r="T180" s="146"/>
      <c r="U180" s="128"/>
      <c r="V180" s="128"/>
      <c r="W180" s="128"/>
      <c r="X180" s="146"/>
      <c r="Y180" s="122"/>
      <c r="Z180" s="142"/>
      <c r="AA180" s="122"/>
      <c r="AB180" s="122"/>
      <c r="AC180" s="122"/>
      <c r="AD180" s="122"/>
      <c r="AE180" s="122"/>
      <c r="AF180" s="122"/>
      <c r="AG180" s="122"/>
      <c r="AH180" s="122"/>
    </row>
    <row r="181" spans="1:37" s="194" customFormat="1">
      <c r="A181" s="184" t="s">
        <v>325</v>
      </c>
      <c r="B181" s="193">
        <f t="shared" si="43"/>
        <v>96.633925781249999</v>
      </c>
      <c r="C181" s="193">
        <f t="shared" si="40"/>
        <v>8.5004101562500001</v>
      </c>
      <c r="D181" s="193">
        <f t="shared" si="40"/>
        <v>5.5421777343749996</v>
      </c>
      <c r="E181" s="193">
        <f t="shared" si="40"/>
        <v>764.81830078124995</v>
      </c>
      <c r="F181" s="193">
        <f t="shared" si="40"/>
        <v>0.52889648437500003</v>
      </c>
      <c r="G181" s="193">
        <f t="shared" si="44"/>
        <v>73.49293945312499</v>
      </c>
      <c r="H181" s="193">
        <f t="shared" si="41"/>
        <v>583.61894531250005</v>
      </c>
      <c r="I181" s="193">
        <f t="shared" si="45"/>
        <v>31.558828125000002</v>
      </c>
      <c r="J181" s="193">
        <f t="shared" si="46"/>
        <v>48.055966796874998</v>
      </c>
      <c r="K181" s="193">
        <f t="shared" si="47"/>
        <v>0.148837890625</v>
      </c>
      <c r="L181" s="193">
        <f t="shared" si="47"/>
        <v>68.224140625000004</v>
      </c>
      <c r="M181" s="193">
        <f t="shared" si="47"/>
        <v>1.5986328125000001E-2</v>
      </c>
      <c r="N181" s="159">
        <f t="shared" si="42"/>
        <v>1681.1393554687502</v>
      </c>
      <c r="O181" s="128"/>
      <c r="P181" s="128"/>
      <c r="Q181" s="128"/>
      <c r="R181" s="128"/>
      <c r="S181" s="128"/>
      <c r="T181" s="146"/>
      <c r="U181" s="128"/>
      <c r="V181" s="128"/>
      <c r="W181" s="128"/>
      <c r="X181" s="146"/>
      <c r="Y181" s="122"/>
      <c r="Z181" s="142"/>
      <c r="AA181" s="122"/>
      <c r="AB181" s="122"/>
      <c r="AC181" s="122"/>
      <c r="AD181" s="122"/>
      <c r="AE181" s="122"/>
      <c r="AF181" s="122"/>
      <c r="AG181" s="122"/>
      <c r="AH181" s="122"/>
    </row>
    <row r="182" spans="1:37" s="194" customFormat="1">
      <c r="A182" s="184" t="s">
        <v>326</v>
      </c>
      <c r="B182" s="193">
        <f t="shared" si="43"/>
        <v>0.132109375</v>
      </c>
      <c r="C182" s="193">
        <f t="shared" si="40"/>
        <v>14.428642578125</v>
      </c>
      <c r="D182" s="193">
        <f t="shared" si="40"/>
        <v>0.13365234375000001</v>
      </c>
      <c r="E182" s="193">
        <f t="shared" si="40"/>
        <v>0.27857421874999999</v>
      </c>
      <c r="F182" s="193">
        <f t="shared" si="40"/>
        <v>7.8125000000000002E-5</v>
      </c>
      <c r="G182" s="193">
        <f t="shared" si="44"/>
        <v>2.3276953124999999</v>
      </c>
      <c r="H182" s="193">
        <f t="shared" si="41"/>
        <v>6.9755859375000007E-2</v>
      </c>
      <c r="I182" s="193">
        <f t="shared" si="45"/>
        <v>0.183779296875</v>
      </c>
      <c r="J182" s="193">
        <f t="shared" si="46"/>
        <v>4.6901367187499998</v>
      </c>
      <c r="K182" s="193">
        <f t="shared" si="47"/>
        <v>4.2861328125000001E-2</v>
      </c>
      <c r="L182" s="193">
        <f t="shared" si="47"/>
        <v>3.4902343750000002E-2</v>
      </c>
      <c r="M182" s="193">
        <f t="shared" si="47"/>
        <v>1.1914062499999999E-2</v>
      </c>
      <c r="N182" s="159">
        <f t="shared" si="42"/>
        <v>22.334101562500003</v>
      </c>
      <c r="O182" s="128"/>
      <c r="P182" s="128"/>
      <c r="Q182" s="128"/>
      <c r="R182" s="128"/>
      <c r="S182" s="128"/>
      <c r="T182" s="146"/>
      <c r="U182" s="128"/>
      <c r="V182" s="128"/>
      <c r="W182" s="128"/>
      <c r="X182" s="146"/>
      <c r="Y182" s="122"/>
      <c r="Z182" s="142"/>
      <c r="AA182" s="122"/>
      <c r="AB182" s="122"/>
      <c r="AC182" s="122"/>
      <c r="AD182" s="122"/>
      <c r="AE182" s="122"/>
      <c r="AF182" s="122"/>
      <c r="AG182" s="122"/>
      <c r="AH182" s="122"/>
    </row>
    <row r="183" spans="1:37" s="194" customFormat="1">
      <c r="A183" s="184" t="s">
        <v>111</v>
      </c>
      <c r="B183" s="193">
        <f t="shared" si="43"/>
        <v>3.4131738281250001</v>
      </c>
      <c r="C183" s="193">
        <f t="shared" si="40"/>
        <v>6.5446875000000002</v>
      </c>
      <c r="D183" s="193">
        <f t="shared" si="40"/>
        <v>0.44950195312500002</v>
      </c>
      <c r="E183" s="193">
        <f t="shared" si="40"/>
        <v>90.965195312500001</v>
      </c>
      <c r="F183" s="193">
        <f t="shared" si="40"/>
        <v>0.20009765625000001</v>
      </c>
      <c r="G183" s="193">
        <f t="shared" si="44"/>
        <v>188.75302734375001</v>
      </c>
      <c r="H183" s="193">
        <f t="shared" si="41"/>
        <v>114.66314453125</v>
      </c>
      <c r="I183" s="193">
        <f t="shared" si="45"/>
        <v>11.889609374999999</v>
      </c>
      <c r="J183" s="193">
        <f t="shared" si="46"/>
        <v>22.057011718750001</v>
      </c>
      <c r="K183" s="193">
        <f t="shared" si="47"/>
        <v>0.659296875</v>
      </c>
      <c r="L183" s="193">
        <f t="shared" si="47"/>
        <v>3.2300878906250001</v>
      </c>
      <c r="M183" s="193">
        <f t="shared" si="47"/>
        <v>0.51531249999999995</v>
      </c>
      <c r="N183" s="159">
        <f t="shared" si="42"/>
        <v>443.340146484375</v>
      </c>
      <c r="O183" s="135"/>
      <c r="P183" s="128"/>
      <c r="Q183" s="128"/>
      <c r="R183" s="128"/>
      <c r="S183" s="128"/>
      <c r="T183" s="146"/>
      <c r="U183" s="128"/>
      <c r="V183" s="128"/>
      <c r="W183" s="128"/>
      <c r="X183" s="146"/>
      <c r="Y183" s="122"/>
      <c r="Z183" s="142"/>
      <c r="AA183" s="122"/>
      <c r="AB183" s="122"/>
      <c r="AC183" s="122"/>
      <c r="AD183" s="122"/>
      <c r="AE183" s="122"/>
      <c r="AF183" s="122"/>
      <c r="AG183" s="122"/>
      <c r="AH183" s="122"/>
    </row>
    <row r="184" spans="1:37" s="194" customFormat="1">
      <c r="A184" s="184" t="s">
        <v>124</v>
      </c>
      <c r="B184" s="193">
        <f t="shared" si="43"/>
        <v>3.0909179687499999</v>
      </c>
      <c r="C184" s="193">
        <f t="shared" si="40"/>
        <v>0.68332031250000003</v>
      </c>
      <c r="D184" s="193">
        <f t="shared" si="40"/>
        <v>1.81154296875</v>
      </c>
      <c r="E184" s="193">
        <f t="shared" si="40"/>
        <v>16.595478515625</v>
      </c>
      <c r="F184" s="193">
        <f t="shared" si="40"/>
        <v>4.4765625000000003E-2</v>
      </c>
      <c r="G184" s="193">
        <f t="shared" si="44"/>
        <v>16.275742187500001</v>
      </c>
      <c r="H184" s="193">
        <f t="shared" si="41"/>
        <v>27.68943359375</v>
      </c>
      <c r="I184" s="193">
        <f t="shared" si="45"/>
        <v>7.0603222656250004</v>
      </c>
      <c r="J184" s="193">
        <f t="shared" si="46"/>
        <v>39.320869140625</v>
      </c>
      <c r="K184" s="193">
        <f t="shared" si="47"/>
        <v>0.31078125000000001</v>
      </c>
      <c r="L184" s="193">
        <f t="shared" si="47"/>
        <v>3.7855761718749998</v>
      </c>
      <c r="M184" s="193">
        <f t="shared" si="47"/>
        <v>0.119638671875</v>
      </c>
      <c r="N184" s="159">
        <f t="shared" si="42"/>
        <v>116.788388671875</v>
      </c>
      <c r="O184" s="128"/>
      <c r="P184" s="128"/>
      <c r="Q184" s="128"/>
      <c r="R184" s="128"/>
      <c r="S184" s="128"/>
      <c r="T184" s="146"/>
      <c r="U184" s="128"/>
      <c r="V184" s="128"/>
      <c r="W184" s="128"/>
      <c r="X184" s="146"/>
      <c r="Y184" s="122"/>
      <c r="Z184" s="142"/>
      <c r="AA184" s="122"/>
      <c r="AB184" s="122"/>
      <c r="AC184" s="122"/>
      <c r="AD184" s="122"/>
      <c r="AE184" s="122"/>
      <c r="AF184" s="122"/>
      <c r="AG184" s="122"/>
      <c r="AH184" s="122"/>
    </row>
    <row r="185" spans="1:37" s="194" customFormat="1" ht="24" customHeight="1">
      <c r="A185" s="137" t="s">
        <v>140</v>
      </c>
      <c r="B185" s="159">
        <f>SUM(B178:B184)</f>
        <v>624.539921875</v>
      </c>
      <c r="C185" s="159">
        <f>SUM(C178:C184)</f>
        <v>81.960302734374991</v>
      </c>
      <c r="D185" s="159">
        <f>SUM(D178:D184)</f>
        <v>48.773505859375</v>
      </c>
      <c r="E185" s="159">
        <f>SUM(E178:E184)</f>
        <v>1942.4786132812501</v>
      </c>
      <c r="F185" s="159">
        <f t="shared" ref="F185:M185" si="48">SUM(F178:F184)</f>
        <v>6.94921875</v>
      </c>
      <c r="G185" s="159">
        <f t="shared" si="48"/>
        <v>1456.1670898437503</v>
      </c>
      <c r="H185" s="159">
        <f t="shared" si="48"/>
        <v>2080.3925195312499</v>
      </c>
      <c r="I185" s="159">
        <f t="shared" si="48"/>
        <v>180.22646484374997</v>
      </c>
      <c r="J185" s="159">
        <f t="shared" si="48"/>
        <v>500.98374023437503</v>
      </c>
      <c r="K185" s="159">
        <f t="shared" si="48"/>
        <v>16.330400390625002</v>
      </c>
      <c r="L185" s="159">
        <f t="shared" si="48"/>
        <v>232.35997070312499</v>
      </c>
      <c r="M185" s="159">
        <f t="shared" si="48"/>
        <v>2.5720312500000002</v>
      </c>
      <c r="N185" s="159">
        <f>SUM(N178:N184)</f>
        <v>7173.7337792968738</v>
      </c>
      <c r="O185" s="135"/>
      <c r="P185" s="128"/>
      <c r="Q185" s="128"/>
      <c r="R185" s="128"/>
      <c r="S185" s="128"/>
      <c r="T185" s="146"/>
      <c r="U185" s="128"/>
      <c r="V185" s="128"/>
      <c r="W185" s="128"/>
      <c r="X185" s="146"/>
      <c r="Y185" s="122"/>
      <c r="Z185" s="142"/>
      <c r="AA185" s="122"/>
      <c r="AB185" s="122"/>
      <c r="AC185" s="122"/>
      <c r="AD185" s="122"/>
      <c r="AE185" s="122"/>
      <c r="AF185" s="122"/>
      <c r="AG185" s="122"/>
      <c r="AH185" s="122"/>
    </row>
    <row r="186" spans="1:37" s="194" customFormat="1">
      <c r="A186" s="128"/>
      <c r="B186" s="128"/>
      <c r="C186" s="128"/>
      <c r="D186" s="128"/>
      <c r="E186" s="128"/>
      <c r="F186" s="128"/>
      <c r="G186" s="128"/>
      <c r="H186" s="128"/>
      <c r="I186" s="128"/>
      <c r="J186" s="128"/>
      <c r="K186" s="128"/>
      <c r="L186" s="128"/>
      <c r="M186" s="128"/>
      <c r="N186" s="128"/>
      <c r="O186" s="128"/>
      <c r="P186" s="128"/>
      <c r="Q186" s="128"/>
      <c r="R186" s="128"/>
      <c r="S186" s="128"/>
      <c r="T186" s="146"/>
      <c r="U186" s="128"/>
      <c r="V186" s="128"/>
      <c r="W186" s="128"/>
      <c r="X186" s="146"/>
      <c r="Y186" s="122"/>
      <c r="Z186" s="142"/>
      <c r="AA186" s="122"/>
      <c r="AB186" s="122"/>
      <c r="AC186" s="122"/>
      <c r="AD186" s="122"/>
      <c r="AE186" s="122"/>
      <c r="AF186" s="122"/>
      <c r="AG186" s="122"/>
      <c r="AH186" s="122"/>
    </row>
    <row r="187" spans="1:37">
      <c r="A187" s="128"/>
      <c r="B187" s="128"/>
      <c r="C187" s="128"/>
      <c r="D187" s="128"/>
      <c r="E187" s="128"/>
      <c r="F187" s="128"/>
      <c r="G187" s="128"/>
      <c r="H187" s="128"/>
      <c r="I187" s="128"/>
      <c r="J187" s="128"/>
      <c r="K187" s="128"/>
      <c r="L187" s="128"/>
      <c r="M187" s="128"/>
      <c r="N187" s="128"/>
      <c r="O187" s="128"/>
      <c r="P187" s="128"/>
      <c r="Q187" s="128"/>
      <c r="R187" s="128"/>
      <c r="S187" s="128"/>
      <c r="T187" s="146"/>
      <c r="U187" s="128"/>
      <c r="V187" s="128"/>
      <c r="W187" s="128"/>
      <c r="X187" s="146"/>
      <c r="Y187" s="122"/>
      <c r="Z187" s="142"/>
      <c r="AA187" s="122"/>
      <c r="AB187" s="122"/>
      <c r="AC187" s="122"/>
      <c r="AD187" s="122"/>
      <c r="AE187" s="122"/>
      <c r="AF187" s="122"/>
      <c r="AG187" s="122"/>
      <c r="AH187" s="122"/>
    </row>
    <row r="188" spans="1:37">
      <c r="A188" s="128" t="s">
        <v>63</v>
      </c>
      <c r="B188" s="128"/>
      <c r="C188" s="128"/>
      <c r="D188" s="128"/>
      <c r="E188" s="128"/>
      <c r="F188" s="128"/>
      <c r="G188" s="128"/>
      <c r="H188" s="128"/>
      <c r="I188" s="128"/>
      <c r="J188" s="128"/>
      <c r="K188" s="128"/>
      <c r="L188" s="128"/>
      <c r="M188" s="128"/>
      <c r="N188" s="128"/>
      <c r="O188" s="128"/>
      <c r="P188" s="128"/>
      <c r="Q188" s="128"/>
      <c r="R188" s="128"/>
      <c r="S188" s="128"/>
      <c r="T188" s="146"/>
      <c r="U188" s="128"/>
      <c r="V188" s="128"/>
      <c r="W188" s="128"/>
      <c r="X188" s="146"/>
      <c r="Y188" s="122"/>
      <c r="Z188" s="142"/>
      <c r="AA188" s="122"/>
      <c r="AB188" s="122"/>
      <c r="AC188" s="122"/>
      <c r="AD188" s="122"/>
      <c r="AE188" s="122"/>
      <c r="AF188" s="122"/>
      <c r="AG188" s="122"/>
      <c r="AH188" s="122"/>
    </row>
    <row r="189" spans="1:37" s="183" customFormat="1" ht="25.5">
      <c r="A189" s="191" t="s">
        <v>216</v>
      </c>
      <c r="B189" s="147" t="s">
        <v>72</v>
      </c>
      <c r="C189" s="138" t="s">
        <v>228</v>
      </c>
      <c r="D189" s="147" t="s">
        <v>129</v>
      </c>
      <c r="E189" s="147" t="s">
        <v>130</v>
      </c>
      <c r="F189" s="147" t="s">
        <v>454</v>
      </c>
      <c r="G189" s="147" t="s">
        <v>73</v>
      </c>
      <c r="H189" s="147" t="s">
        <v>358</v>
      </c>
      <c r="I189" s="147" t="s">
        <v>97</v>
      </c>
      <c r="J189" s="147" t="s">
        <v>452</v>
      </c>
      <c r="K189" s="147" t="s">
        <v>453</v>
      </c>
      <c r="L189" s="310" t="s">
        <v>323</v>
      </c>
      <c r="M189" s="147" t="s">
        <v>98</v>
      </c>
      <c r="N189" s="147" t="s">
        <v>99</v>
      </c>
      <c r="O189" s="147" t="s">
        <v>456</v>
      </c>
      <c r="P189" s="147" t="s">
        <v>165</v>
      </c>
      <c r="Q189" s="131" t="s">
        <v>66</v>
      </c>
      <c r="R189" s="147" t="s">
        <v>104</v>
      </c>
      <c r="S189" s="147" t="s">
        <v>438</v>
      </c>
      <c r="T189" s="131" t="s">
        <v>105</v>
      </c>
      <c r="U189" s="148" t="s">
        <v>174</v>
      </c>
      <c r="V189" s="177"/>
      <c r="W189" s="189"/>
      <c r="X189" s="177"/>
      <c r="Y189" s="177"/>
      <c r="Z189" s="189"/>
      <c r="AA189" s="189"/>
      <c r="AB189" s="157"/>
      <c r="AC189" s="157"/>
      <c r="AD189" s="157"/>
      <c r="AE189" s="157"/>
      <c r="AF189" s="157"/>
      <c r="AG189" s="157"/>
      <c r="AH189" s="157"/>
      <c r="AI189" s="157"/>
      <c r="AJ189" s="157"/>
      <c r="AK189" s="157"/>
    </row>
    <row r="190" spans="1:37">
      <c r="A190" s="184" t="s">
        <v>123</v>
      </c>
      <c r="B190" s="565">
        <v>23555.919999999998</v>
      </c>
      <c r="C190" s="565">
        <v>37375.919999999998</v>
      </c>
      <c r="D190" s="565">
        <v>602743.17000000004</v>
      </c>
      <c r="E190" s="565">
        <v>3948.21</v>
      </c>
      <c r="F190" s="565">
        <v>631.05999999999995</v>
      </c>
      <c r="G190" s="565">
        <v>35202.61</v>
      </c>
      <c r="H190" s="565">
        <v>195093.22</v>
      </c>
      <c r="I190" s="565">
        <v>687689.39</v>
      </c>
      <c r="J190" s="565">
        <v>1839.25</v>
      </c>
      <c r="K190" s="565">
        <v>1571.24</v>
      </c>
      <c r="L190" s="565">
        <v>30205.200000000001</v>
      </c>
      <c r="M190" s="565">
        <v>825218.38</v>
      </c>
      <c r="N190" s="565">
        <v>76934.45</v>
      </c>
      <c r="O190" s="565">
        <v>495.92</v>
      </c>
      <c r="P190" s="565">
        <v>9362.43</v>
      </c>
      <c r="Q190" s="565">
        <v>255897.63</v>
      </c>
      <c r="R190" s="565">
        <v>12298</v>
      </c>
      <c r="S190" s="565">
        <v>103381.45</v>
      </c>
      <c r="T190" s="565">
        <v>1334.49</v>
      </c>
      <c r="U190" s="490">
        <f t="shared" ref="U190:U196" si="49">SUM(B190:T190)</f>
        <v>2904777.9400000004</v>
      </c>
      <c r="V190" s="128"/>
      <c r="W190" s="146"/>
      <c r="X190" s="128"/>
      <c r="Y190" s="128"/>
      <c r="Z190" s="146"/>
      <c r="AA190" s="146"/>
      <c r="AB190" s="122"/>
      <c r="AC190" s="122"/>
      <c r="AD190" s="122"/>
      <c r="AE190" s="122"/>
      <c r="AF190" s="122"/>
      <c r="AG190" s="122"/>
      <c r="AH190" s="122"/>
      <c r="AI190" s="122"/>
      <c r="AJ190" s="122"/>
      <c r="AK190" s="122"/>
    </row>
    <row r="191" spans="1:37">
      <c r="A191" s="184" t="s">
        <v>205</v>
      </c>
      <c r="B191" s="565">
        <v>15533.67</v>
      </c>
      <c r="C191" s="565">
        <v>1702.25</v>
      </c>
      <c r="D191" s="565">
        <v>62216.55</v>
      </c>
      <c r="E191" s="565">
        <v>1029.78</v>
      </c>
      <c r="F191" s="565"/>
      <c r="G191" s="565">
        <v>22002.37</v>
      </c>
      <c r="H191" s="565">
        <v>129149.75</v>
      </c>
      <c r="I191" s="565">
        <v>222448.04</v>
      </c>
      <c r="J191" s="565"/>
      <c r="K191" s="565">
        <v>392.32</v>
      </c>
      <c r="L191" s="565">
        <v>7650.03</v>
      </c>
      <c r="M191" s="565">
        <v>79685.149999999994</v>
      </c>
      <c r="N191" s="565">
        <v>15006.14</v>
      </c>
      <c r="O191" s="565">
        <v>83.42</v>
      </c>
      <c r="P191" s="565">
        <v>6988.66</v>
      </c>
      <c r="Q191" s="565">
        <v>9689.83</v>
      </c>
      <c r="R191" s="565">
        <v>1045.8599999999999</v>
      </c>
      <c r="S191" s="565">
        <v>24822.13</v>
      </c>
      <c r="T191" s="565">
        <v>403.74</v>
      </c>
      <c r="U191" s="490">
        <f t="shared" si="49"/>
        <v>599849.69000000006</v>
      </c>
      <c r="V191" s="146"/>
      <c r="W191" s="146"/>
      <c r="X191" s="128"/>
      <c r="Y191" s="128"/>
      <c r="Z191" s="146"/>
      <c r="AA191" s="146"/>
      <c r="AB191" s="122"/>
      <c r="AC191" s="122"/>
      <c r="AD191" s="122"/>
      <c r="AE191" s="122"/>
      <c r="AF191" s="122"/>
      <c r="AG191" s="122"/>
      <c r="AH191" s="122"/>
      <c r="AI191" s="122"/>
      <c r="AJ191" s="122"/>
      <c r="AK191" s="122"/>
    </row>
    <row r="192" spans="1:37">
      <c r="A192" s="184" t="s">
        <v>439</v>
      </c>
      <c r="B192" s="565">
        <v>13956.93</v>
      </c>
      <c r="C192" s="565">
        <v>2738.54</v>
      </c>
      <c r="D192" s="565">
        <v>430537.05</v>
      </c>
      <c r="E192" s="565">
        <v>1345.6</v>
      </c>
      <c r="F192" s="565">
        <v>12533.8</v>
      </c>
      <c r="G192" s="565">
        <v>33708.559999999998</v>
      </c>
      <c r="H192" s="565">
        <v>105458.9</v>
      </c>
      <c r="I192" s="565">
        <v>249363.91</v>
      </c>
      <c r="J192" s="565"/>
      <c r="K192" s="565">
        <v>128.94</v>
      </c>
      <c r="L192" s="565">
        <v>2236.9899999999998</v>
      </c>
      <c r="M192" s="565">
        <v>481952.14</v>
      </c>
      <c r="N192" s="565">
        <v>21384.71</v>
      </c>
      <c r="O192" s="565">
        <v>107.25</v>
      </c>
      <c r="P192" s="565">
        <v>2279.7600000000002</v>
      </c>
      <c r="Q192" s="565">
        <v>130556.93</v>
      </c>
      <c r="R192" s="565">
        <v>2188.81</v>
      </c>
      <c r="S192" s="565">
        <v>32651.73</v>
      </c>
      <c r="T192" s="565">
        <v>216.77</v>
      </c>
      <c r="U192" s="490">
        <f t="shared" si="49"/>
        <v>1523347.3199999998</v>
      </c>
      <c r="V192" s="128"/>
      <c r="W192" s="146"/>
      <c r="X192" s="128"/>
      <c r="Y192" s="128"/>
      <c r="Z192" s="146"/>
      <c r="AA192" s="146"/>
      <c r="AB192" s="122"/>
      <c r="AC192" s="122"/>
      <c r="AD192" s="122"/>
      <c r="AE192" s="122"/>
      <c r="AF192" s="122"/>
      <c r="AG192" s="122"/>
      <c r="AH192" s="122"/>
      <c r="AI192" s="122"/>
      <c r="AJ192" s="122"/>
      <c r="AK192" s="122"/>
    </row>
    <row r="193" spans="1:37">
      <c r="A193" s="184" t="s">
        <v>440</v>
      </c>
      <c r="B193" s="565">
        <v>8704.42</v>
      </c>
      <c r="C193" s="565">
        <v>5675.19</v>
      </c>
      <c r="D193" s="565">
        <v>783173.94</v>
      </c>
      <c r="E193" s="565">
        <v>541.59</v>
      </c>
      <c r="F193" s="565">
        <v>8531.2999999999993</v>
      </c>
      <c r="G193" s="565">
        <v>45047.31</v>
      </c>
      <c r="H193" s="565">
        <v>45374.53</v>
      </c>
      <c r="I193" s="565">
        <v>70120.75</v>
      </c>
      <c r="J193" s="565">
        <v>4762.54</v>
      </c>
      <c r="K193" s="565">
        <v>28.56</v>
      </c>
      <c r="L193" s="565">
        <v>344.92</v>
      </c>
      <c r="M193" s="565">
        <v>597625.80000000005</v>
      </c>
      <c r="N193" s="565">
        <v>15500.19</v>
      </c>
      <c r="O193" s="565">
        <v>56.28</v>
      </c>
      <c r="P193" s="565">
        <v>16759.77</v>
      </c>
      <c r="Q193" s="565">
        <v>49209.31</v>
      </c>
      <c r="R193" s="565">
        <v>152.41</v>
      </c>
      <c r="S193" s="565">
        <v>69861.52</v>
      </c>
      <c r="T193" s="565">
        <v>16.37</v>
      </c>
      <c r="U193" s="490">
        <f t="shared" si="49"/>
        <v>1721486.7000000002</v>
      </c>
      <c r="V193" s="128"/>
      <c r="W193" s="146"/>
      <c r="X193" s="128"/>
      <c r="Y193" s="128"/>
      <c r="Z193" s="146"/>
      <c r="AA193" s="146"/>
      <c r="AB193" s="122"/>
      <c r="AC193" s="122"/>
      <c r="AD193" s="122"/>
      <c r="AE193" s="122"/>
      <c r="AF193" s="122"/>
      <c r="AG193" s="122"/>
      <c r="AH193" s="122"/>
      <c r="AI193" s="122"/>
      <c r="AJ193" s="122"/>
      <c r="AK193" s="122"/>
    </row>
    <row r="194" spans="1:37">
      <c r="A194" s="184" t="s">
        <v>441</v>
      </c>
      <c r="B194" s="565">
        <v>14774.93</v>
      </c>
      <c r="C194" s="565">
        <v>136.86000000000001</v>
      </c>
      <c r="D194" s="565">
        <v>285.26</v>
      </c>
      <c r="E194" s="565">
        <v>0.08</v>
      </c>
      <c r="F194" s="565"/>
      <c r="G194" s="565">
        <v>18.940000000000001</v>
      </c>
      <c r="H194" s="565">
        <v>116.34</v>
      </c>
      <c r="I194" s="565">
        <v>2124.19</v>
      </c>
      <c r="J194" s="565"/>
      <c r="K194" s="565">
        <v>259.37</v>
      </c>
      <c r="L194" s="565"/>
      <c r="M194" s="565">
        <v>71.430000000000007</v>
      </c>
      <c r="N194" s="565">
        <v>154.19</v>
      </c>
      <c r="O194" s="565"/>
      <c r="P194" s="565">
        <v>34</v>
      </c>
      <c r="Q194" s="565">
        <v>4802.7</v>
      </c>
      <c r="R194" s="565">
        <v>43.89</v>
      </c>
      <c r="S194" s="565">
        <v>35.74</v>
      </c>
      <c r="T194" s="565">
        <v>12.2</v>
      </c>
      <c r="U194" s="490">
        <f t="shared" si="49"/>
        <v>22870.120000000003</v>
      </c>
      <c r="V194" s="128"/>
      <c r="W194" s="146"/>
      <c r="X194" s="128"/>
      <c r="Y194" s="128"/>
      <c r="Z194" s="146"/>
      <c r="AA194" s="146"/>
      <c r="AB194" s="122"/>
      <c r="AC194" s="122"/>
      <c r="AD194" s="122"/>
      <c r="AE194" s="122"/>
      <c r="AF194" s="122"/>
      <c r="AG194" s="122"/>
      <c r="AH194" s="122"/>
      <c r="AI194" s="122"/>
      <c r="AJ194" s="122"/>
      <c r="AK194" s="122"/>
    </row>
    <row r="195" spans="1:37">
      <c r="A195" s="230" t="s">
        <v>111</v>
      </c>
      <c r="B195" s="565">
        <v>6701.76</v>
      </c>
      <c r="C195" s="565">
        <v>460.29</v>
      </c>
      <c r="D195" s="565">
        <v>93148.36</v>
      </c>
      <c r="E195" s="565">
        <v>204.9</v>
      </c>
      <c r="F195" s="565"/>
      <c r="G195" s="565">
        <v>2745.38</v>
      </c>
      <c r="H195" s="565">
        <v>749.71</v>
      </c>
      <c r="I195" s="565">
        <v>190633.08</v>
      </c>
      <c r="J195" s="565"/>
      <c r="K195" s="565">
        <v>350.98</v>
      </c>
      <c r="L195" s="565">
        <v>2299.04</v>
      </c>
      <c r="M195" s="565">
        <v>117415.06</v>
      </c>
      <c r="N195" s="565">
        <v>9810.7999999999993</v>
      </c>
      <c r="O195" s="565">
        <v>46.3</v>
      </c>
      <c r="P195" s="565">
        <v>2317.86</v>
      </c>
      <c r="Q195" s="565">
        <v>22586.38</v>
      </c>
      <c r="R195" s="565">
        <v>675.12</v>
      </c>
      <c r="S195" s="565">
        <v>3307.61</v>
      </c>
      <c r="T195" s="565">
        <v>527.67999999999995</v>
      </c>
      <c r="U195" s="490">
        <f t="shared" si="49"/>
        <v>453980.30999999988</v>
      </c>
      <c r="V195" s="128"/>
      <c r="W195" s="146"/>
      <c r="X195" s="128"/>
      <c r="Y195" s="128"/>
      <c r="Z195" s="146"/>
      <c r="AA195" s="146"/>
      <c r="AB195" s="122"/>
      <c r="AC195" s="122"/>
      <c r="AD195" s="122"/>
      <c r="AE195" s="122"/>
      <c r="AF195" s="122"/>
      <c r="AG195" s="122"/>
      <c r="AH195" s="122"/>
      <c r="AI195" s="122"/>
      <c r="AJ195" s="122"/>
      <c r="AK195" s="122"/>
    </row>
    <row r="196" spans="1:37">
      <c r="A196" s="184" t="s">
        <v>124</v>
      </c>
      <c r="B196" s="565">
        <v>699.72</v>
      </c>
      <c r="C196" s="565">
        <v>1855.02</v>
      </c>
      <c r="D196" s="565">
        <v>16993.77</v>
      </c>
      <c r="E196" s="565">
        <v>45.84</v>
      </c>
      <c r="F196" s="565"/>
      <c r="G196" s="565">
        <v>3049.23</v>
      </c>
      <c r="H196" s="565">
        <v>115.87</v>
      </c>
      <c r="I196" s="565">
        <v>16339.22</v>
      </c>
      <c r="J196" s="565"/>
      <c r="K196" s="565">
        <v>86.44</v>
      </c>
      <c r="L196" s="565">
        <v>240.7</v>
      </c>
      <c r="M196" s="565">
        <v>28353.98</v>
      </c>
      <c r="N196" s="565">
        <v>6927.34</v>
      </c>
      <c r="O196" s="565">
        <v>49.87</v>
      </c>
      <c r="P196" s="565">
        <v>252.56</v>
      </c>
      <c r="Q196" s="565">
        <v>40264.57</v>
      </c>
      <c r="R196" s="565">
        <v>318.24</v>
      </c>
      <c r="S196" s="565">
        <v>3876.43</v>
      </c>
      <c r="T196" s="565">
        <v>122.51</v>
      </c>
      <c r="U196" s="490">
        <f t="shared" si="49"/>
        <v>119591.30999999997</v>
      </c>
      <c r="V196" s="128"/>
      <c r="W196" s="146"/>
      <c r="X196" s="128"/>
      <c r="Y196" s="128"/>
      <c r="Z196" s="146"/>
      <c r="AA196" s="146"/>
      <c r="AB196" s="122"/>
      <c r="AC196" s="122"/>
      <c r="AD196" s="122"/>
      <c r="AE196" s="122"/>
      <c r="AF196" s="122"/>
      <c r="AG196" s="122"/>
      <c r="AH196" s="122"/>
      <c r="AI196" s="122"/>
      <c r="AJ196" s="122"/>
      <c r="AK196" s="122"/>
    </row>
    <row r="197" spans="1:37" ht="25.5">
      <c r="A197" s="137" t="s">
        <v>170</v>
      </c>
      <c r="B197" s="490">
        <f t="shared" ref="B197:U197" si="50">SUM(B190:B196)</f>
        <v>83927.349999999991</v>
      </c>
      <c r="C197" s="490">
        <f t="shared" si="50"/>
        <v>49944.07</v>
      </c>
      <c r="D197" s="490">
        <f t="shared" si="50"/>
        <v>1989098.1</v>
      </c>
      <c r="E197" s="490">
        <f t="shared" si="50"/>
        <v>7116</v>
      </c>
      <c r="F197" s="490">
        <f t="shared" si="50"/>
        <v>21696.159999999996</v>
      </c>
      <c r="G197" s="490">
        <f t="shared" si="50"/>
        <v>141774.39999999999</v>
      </c>
      <c r="H197" s="490">
        <f t="shared" si="50"/>
        <v>476058.32000000007</v>
      </c>
      <c r="I197" s="490">
        <f t="shared" si="50"/>
        <v>1438718.58</v>
      </c>
      <c r="J197" s="490">
        <f t="shared" si="50"/>
        <v>6601.79</v>
      </c>
      <c r="K197" s="490">
        <f t="shared" si="50"/>
        <v>2817.85</v>
      </c>
      <c r="L197" s="490">
        <f t="shared" si="50"/>
        <v>42976.88</v>
      </c>
      <c r="M197" s="490">
        <f t="shared" si="50"/>
        <v>2130321.94</v>
      </c>
      <c r="N197" s="490">
        <f t="shared" si="50"/>
        <v>145717.81999999998</v>
      </c>
      <c r="O197" s="490">
        <f t="shared" si="50"/>
        <v>839.04</v>
      </c>
      <c r="P197" s="490">
        <f t="shared" si="50"/>
        <v>37995.039999999994</v>
      </c>
      <c r="Q197" s="490">
        <f t="shared" si="50"/>
        <v>513007.35000000003</v>
      </c>
      <c r="R197" s="490">
        <f t="shared" si="50"/>
        <v>16722.330000000002</v>
      </c>
      <c r="S197" s="490">
        <f t="shared" si="50"/>
        <v>237936.61</v>
      </c>
      <c r="T197" s="490">
        <f t="shared" si="50"/>
        <v>2633.76</v>
      </c>
      <c r="U197" s="490">
        <f t="shared" si="50"/>
        <v>7345903.3899999997</v>
      </c>
      <c r="V197" s="128"/>
      <c r="W197" s="128"/>
      <c r="X197" s="128"/>
      <c r="Y197" s="146"/>
      <c r="Z197" s="142"/>
      <c r="AA197" s="122"/>
      <c r="AB197" s="122"/>
      <c r="AC197" s="122"/>
      <c r="AD197" s="122"/>
      <c r="AE197" s="122"/>
      <c r="AF197" s="122"/>
      <c r="AG197" s="122"/>
      <c r="AH197" s="122"/>
      <c r="AI197" s="122"/>
    </row>
    <row r="198" spans="1:37">
      <c r="A198" s="177"/>
      <c r="B198" s="146"/>
      <c r="C198" s="146"/>
      <c r="D198" s="146"/>
      <c r="E198" s="146"/>
      <c r="F198" s="146"/>
      <c r="G198" s="146"/>
      <c r="H198" s="146"/>
      <c r="I198" s="146"/>
      <c r="J198" s="146"/>
      <c r="K198" s="146"/>
      <c r="L198" s="146"/>
      <c r="M198" s="146"/>
      <c r="N198" s="146"/>
      <c r="O198" s="146"/>
      <c r="P198" s="146"/>
      <c r="Q198" s="146"/>
      <c r="R198" s="135"/>
      <c r="S198" s="146"/>
      <c r="T198" s="128"/>
      <c r="U198" s="128"/>
      <c r="V198" s="128"/>
      <c r="W198" s="146"/>
      <c r="X198" s="122"/>
      <c r="Y198" s="122"/>
      <c r="Z198" s="142"/>
      <c r="AA198" s="122"/>
      <c r="AB198" s="122"/>
      <c r="AC198" s="122"/>
      <c r="AD198" s="122"/>
      <c r="AE198" s="122"/>
      <c r="AF198" s="122"/>
      <c r="AG198" s="122"/>
    </row>
    <row r="199" spans="1:37">
      <c r="A199" s="126"/>
      <c r="B199" s="128"/>
      <c r="C199" s="135"/>
      <c r="D199" s="128"/>
      <c r="E199" s="128"/>
      <c r="F199" s="128"/>
      <c r="G199" s="162"/>
      <c r="H199" s="128"/>
      <c r="I199" s="128"/>
      <c r="J199" s="128"/>
      <c r="K199" s="135"/>
      <c r="L199" s="128"/>
      <c r="M199" s="128"/>
      <c r="N199" s="128"/>
      <c r="O199" s="128"/>
      <c r="P199" s="128"/>
      <c r="Q199" s="128"/>
      <c r="R199" s="128"/>
      <c r="S199" s="128"/>
      <c r="T199" s="146"/>
      <c r="U199" s="128"/>
      <c r="V199" s="128"/>
      <c r="W199" s="128"/>
      <c r="X199" s="146"/>
      <c r="Y199" s="122"/>
      <c r="Z199" s="142"/>
      <c r="AA199" s="122"/>
      <c r="AB199" s="122"/>
      <c r="AC199" s="122"/>
      <c r="AD199" s="122"/>
      <c r="AE199" s="122"/>
      <c r="AF199" s="122"/>
      <c r="AG199" s="122"/>
      <c r="AH199" s="122"/>
    </row>
    <row r="200" spans="1:37">
      <c r="A200" s="128"/>
      <c r="B200" s="128"/>
      <c r="C200" s="128"/>
      <c r="D200" s="128"/>
      <c r="E200" s="128"/>
      <c r="F200" s="128"/>
      <c r="G200" s="162"/>
      <c r="H200" s="128"/>
      <c r="I200" s="128"/>
      <c r="J200" s="91"/>
      <c r="K200" s="128"/>
      <c r="L200" s="128"/>
      <c r="M200" s="128"/>
      <c r="N200" s="128"/>
      <c r="O200" s="128"/>
      <c r="P200" s="128"/>
      <c r="Q200" s="128"/>
      <c r="R200" s="128"/>
      <c r="S200" s="128"/>
      <c r="T200" s="146"/>
      <c r="U200" s="128"/>
      <c r="V200" s="128"/>
      <c r="W200" s="128"/>
      <c r="X200" s="146"/>
      <c r="Y200" s="122"/>
      <c r="Z200" s="142"/>
      <c r="AA200" s="122"/>
      <c r="AB200" s="122"/>
      <c r="AC200" s="122"/>
      <c r="AD200" s="122"/>
      <c r="AE200" s="122"/>
      <c r="AF200" s="122"/>
      <c r="AG200" s="122"/>
      <c r="AH200" s="122"/>
    </row>
    <row r="201" spans="1:37">
      <c r="B201" s="122"/>
      <c r="C201" s="122"/>
      <c r="D201" s="122"/>
      <c r="E201" s="122"/>
      <c r="F201" s="122"/>
      <c r="G201" s="122"/>
      <c r="H201" s="122"/>
      <c r="I201" s="122"/>
      <c r="J201" s="122"/>
      <c r="K201" s="122"/>
      <c r="L201" s="122"/>
      <c r="M201" s="122"/>
      <c r="N201" s="122"/>
      <c r="O201" s="122"/>
      <c r="P201" s="122"/>
      <c r="Q201" s="122"/>
      <c r="R201" s="122"/>
      <c r="S201" s="122"/>
      <c r="T201" s="122"/>
      <c r="U201" s="122"/>
      <c r="V201" s="122"/>
      <c r="W201" s="122"/>
      <c r="X201" s="122"/>
      <c r="Y201" s="122"/>
      <c r="Z201" s="142"/>
      <c r="AA201" s="122"/>
      <c r="AB201" s="122"/>
      <c r="AC201" s="122"/>
      <c r="AD201" s="122"/>
      <c r="AE201" s="122"/>
    </row>
    <row r="202" spans="1:37">
      <c r="A202" s="195"/>
      <c r="B202" s="122"/>
      <c r="C202" s="122"/>
      <c r="D202" s="122"/>
      <c r="E202" s="122"/>
      <c r="F202" s="122"/>
      <c r="G202" s="122"/>
      <c r="H202" s="122"/>
      <c r="I202" s="122"/>
      <c r="J202" s="122"/>
      <c r="K202" s="122"/>
      <c r="L202" s="122"/>
      <c r="M202" s="122"/>
      <c r="N202" s="122"/>
      <c r="O202" s="122"/>
      <c r="P202" s="122"/>
      <c r="Q202" s="122"/>
      <c r="R202" s="122"/>
      <c r="S202" s="122"/>
      <c r="T202" s="122"/>
      <c r="U202" s="122"/>
      <c r="V202" s="122"/>
      <c r="W202" s="122"/>
      <c r="X202" s="122"/>
      <c r="Y202" s="122"/>
      <c r="Z202" s="142"/>
      <c r="AA202" s="122"/>
      <c r="AB202" s="122"/>
      <c r="AC202" s="122"/>
      <c r="AD202" s="122"/>
      <c r="AE202" s="122"/>
    </row>
  </sheetData>
  <mergeCells count="3">
    <mergeCell ref="A165:D165"/>
    <mergeCell ref="A13:D13"/>
    <mergeCell ref="A1:G1"/>
  </mergeCells>
  <phoneticPr fontId="5" type="noConversion"/>
  <pageMargins left="0.75" right="0.75" top="1" bottom="1" header="0.5" footer="0.5"/>
  <pageSetup scale="75" orientation="landscape" horizontalDpi="4294967292" verticalDpi="4294967292" r:id="rId1"/>
  <headerFooter alignWithMargins="0">
    <oddHeader>&amp;R&amp;F
&amp;A</oddHeader>
    <oddFooter>&amp;RFebruary 2014</oddFooter>
  </headerFooter>
  <rowBreaks count="2" manualBreakCount="2">
    <brk id="152" max="16383" man="1"/>
    <brk id="199" max="16383" man="1"/>
  </rowBreaks>
  <drawing r:id="rId2"/>
</worksheet>
</file>

<file path=xl/worksheets/sheet11.xml><?xml version="1.0" encoding="utf-8"?>
<worksheet xmlns="http://schemas.openxmlformats.org/spreadsheetml/2006/main" xmlns:r="http://schemas.openxmlformats.org/officeDocument/2006/relationships">
  <sheetPr codeName="Sheet26"/>
  <dimension ref="A1:M72"/>
  <sheetViews>
    <sheetView zoomScale="84" zoomScaleNormal="84" workbookViewId="0">
      <selection activeCell="H4" sqref="H4"/>
    </sheetView>
  </sheetViews>
  <sheetFormatPr defaultRowHeight="12.75"/>
  <cols>
    <col min="1" max="1" width="19.7109375" customWidth="1"/>
    <col min="2" max="2" width="14.7109375" customWidth="1"/>
    <col min="3" max="3" width="14.7109375" style="6" customWidth="1"/>
    <col min="4" max="4" width="14.7109375" style="5" customWidth="1"/>
    <col min="5" max="13" width="14.7109375" customWidth="1"/>
    <col min="14" max="14" width="20.28515625" customWidth="1"/>
  </cols>
  <sheetData>
    <row r="1" spans="1:13" ht="35.25" customHeight="1">
      <c r="A1" s="674" t="s">
        <v>510</v>
      </c>
      <c r="B1" s="674"/>
      <c r="C1" s="674"/>
      <c r="D1" s="674"/>
      <c r="E1" s="674"/>
      <c r="F1" s="674"/>
      <c r="G1" s="674"/>
      <c r="H1" s="674"/>
      <c r="I1" s="674"/>
      <c r="J1" s="448"/>
      <c r="K1" s="448"/>
      <c r="L1" s="448"/>
      <c r="M1" s="448"/>
    </row>
    <row r="2" spans="1:13">
      <c r="A2" s="21"/>
    </row>
    <row r="3" spans="1:13" s="21" customFormat="1">
      <c r="A3" s="476" t="s">
        <v>557</v>
      </c>
      <c r="B3" s="440"/>
      <c r="C3" s="440"/>
      <c r="D3" s="440"/>
      <c r="E3" s="440"/>
      <c r="F3" s="440"/>
      <c r="G3" s="440"/>
      <c r="H3" s="440"/>
      <c r="I3" s="440"/>
      <c r="J3" s="440"/>
      <c r="K3" s="440"/>
      <c r="L3" s="440"/>
      <c r="M3" s="440"/>
    </row>
    <row r="4" spans="1:13" s="21" customFormat="1">
      <c r="A4" s="439"/>
      <c r="B4" s="440"/>
      <c r="C4" s="440"/>
      <c r="D4" s="440"/>
      <c r="E4" s="440"/>
      <c r="F4" s="440"/>
      <c r="G4" s="440"/>
      <c r="H4" s="440"/>
      <c r="I4" s="440"/>
      <c r="J4" s="440"/>
      <c r="K4" s="440"/>
      <c r="L4" s="440"/>
      <c r="M4" s="440"/>
    </row>
    <row r="5" spans="1:13" s="21" customFormat="1">
      <c r="A5" s="45"/>
      <c r="B5" s="324"/>
      <c r="C5"/>
      <c r="D5" s="571" t="s">
        <v>382</v>
      </c>
      <c r="E5" s="446"/>
      <c r="F5" s="443"/>
      <c r="G5" s="443"/>
      <c r="H5" s="443"/>
      <c r="I5" s="443"/>
      <c r="J5" s="443"/>
      <c r="K5" s="443"/>
      <c r="L5" s="443"/>
      <c r="M5" s="443"/>
    </row>
    <row r="6" spans="1:13" s="21" customFormat="1">
      <c r="A6" s="310" t="s">
        <v>484</v>
      </c>
      <c r="B6" s="310" t="s">
        <v>369</v>
      </c>
      <c r="C6" s="445" t="s">
        <v>479</v>
      </c>
      <c r="D6" s="445" t="s">
        <v>201</v>
      </c>
      <c r="E6" s="443"/>
      <c r="F6" s="443"/>
      <c r="G6" s="443"/>
      <c r="H6" s="443"/>
      <c r="I6" s="443"/>
      <c r="J6" s="443"/>
      <c r="K6" s="443"/>
      <c r="L6" s="443"/>
    </row>
    <row r="7" spans="1:13" s="21" customFormat="1">
      <c r="A7" s="441" t="s">
        <v>481</v>
      </c>
      <c r="B7" s="449" t="s">
        <v>587</v>
      </c>
      <c r="C7" s="578">
        <v>18.9545703125</v>
      </c>
      <c r="D7" s="578">
        <v>1.6850419999999999</v>
      </c>
      <c r="E7" s="443"/>
      <c r="F7" s="443"/>
      <c r="G7" s="443"/>
      <c r="H7" s="443"/>
      <c r="I7" s="443"/>
      <c r="J7" s="443"/>
      <c r="K7" s="443"/>
      <c r="L7" s="443"/>
    </row>
    <row r="8" spans="1:13" s="21" customFormat="1">
      <c r="A8" s="441" t="s">
        <v>481</v>
      </c>
      <c r="B8" s="449" t="s">
        <v>367</v>
      </c>
      <c r="C8" s="578">
        <v>0.48617187499999998</v>
      </c>
      <c r="D8" s="578">
        <v>0.79481999999999997</v>
      </c>
      <c r="E8" s="443"/>
      <c r="F8" s="443"/>
      <c r="G8" s="443"/>
      <c r="H8" s="443"/>
      <c r="I8" s="443"/>
      <c r="J8" s="443"/>
      <c r="K8" s="443"/>
      <c r="L8" s="443"/>
    </row>
    <row r="9" spans="1:13" s="21" customFormat="1">
      <c r="A9" s="441" t="s">
        <v>482</v>
      </c>
      <c r="B9" s="449" t="s">
        <v>371</v>
      </c>
      <c r="C9" s="578">
        <v>388.70218749999998</v>
      </c>
      <c r="D9" s="578">
        <v>6.0077639999999999</v>
      </c>
      <c r="E9" s="443"/>
      <c r="F9" s="443"/>
      <c r="G9" s="443"/>
      <c r="H9" s="443"/>
      <c r="I9" s="443"/>
      <c r="J9" s="443"/>
      <c r="K9" s="443"/>
      <c r="L9" s="443"/>
    </row>
    <row r="10" spans="1:13" s="21" customFormat="1">
      <c r="A10" s="441" t="s">
        <v>482</v>
      </c>
      <c r="B10" s="449" t="s">
        <v>372</v>
      </c>
      <c r="C10" s="578">
        <v>400.9165625</v>
      </c>
      <c r="D10" s="578">
        <v>5.8571910000000003</v>
      </c>
      <c r="E10" s="443"/>
      <c r="F10" s="443"/>
      <c r="G10" s="443"/>
      <c r="H10" s="443"/>
      <c r="I10" s="443"/>
      <c r="J10" s="443"/>
      <c r="K10" s="443"/>
      <c r="L10" s="443"/>
    </row>
    <row r="11" spans="1:13" s="21" customFormat="1">
      <c r="A11" s="441" t="s">
        <v>483</v>
      </c>
      <c r="B11" s="576" t="s">
        <v>368</v>
      </c>
      <c r="C11" s="578">
        <v>7.4137402343750001</v>
      </c>
      <c r="D11" s="578">
        <v>9.5697000000000004E-2</v>
      </c>
      <c r="E11" s="443"/>
      <c r="F11" s="443"/>
      <c r="G11" s="443"/>
      <c r="H11" s="443"/>
      <c r="I11" s="443"/>
      <c r="J11" s="443"/>
      <c r="K11" s="443"/>
      <c r="L11" s="443"/>
    </row>
    <row r="12" spans="1:13" s="21" customFormat="1">
      <c r="A12" s="441" t="s">
        <v>174</v>
      </c>
      <c r="B12" s="447"/>
      <c r="C12" s="578">
        <f>SUM(C7:C11)</f>
        <v>816.47323242187497</v>
      </c>
      <c r="D12" s="578">
        <f>SUM(D7:D11)</f>
        <v>14.440513999999999</v>
      </c>
      <c r="E12" s="443"/>
      <c r="F12" s="443"/>
      <c r="G12" s="443"/>
      <c r="H12" s="443"/>
      <c r="I12" s="443"/>
      <c r="J12" s="443"/>
      <c r="K12" s="443"/>
      <c r="L12" s="443"/>
    </row>
    <row r="13" spans="1:13" s="21" customFormat="1">
      <c r="A13" s="442" t="s">
        <v>118</v>
      </c>
      <c r="B13" s="443"/>
      <c r="C13" s="444">
        <f>C12/365</f>
        <v>2.2369129655393833</v>
      </c>
      <c r="D13" s="444"/>
      <c r="E13" s="444"/>
      <c r="F13" s="443"/>
      <c r="G13" s="443"/>
      <c r="H13" s="443"/>
      <c r="I13" s="443"/>
      <c r="J13" s="443"/>
      <c r="K13" s="443"/>
      <c r="L13" s="443"/>
      <c r="M13" s="443"/>
    </row>
    <row r="14" spans="1:13" s="21" customFormat="1">
      <c r="A14" s="442"/>
      <c r="B14" s="443"/>
      <c r="C14" s="443"/>
      <c r="D14" s="444"/>
      <c r="E14" s="444"/>
      <c r="F14" s="443"/>
      <c r="G14" s="443"/>
      <c r="H14" s="443"/>
      <c r="I14" s="443"/>
      <c r="J14" s="443"/>
      <c r="K14" s="443"/>
      <c r="L14" s="443"/>
      <c r="M14" s="443"/>
    </row>
    <row r="15" spans="1:13" s="21" customFormat="1">
      <c r="A15" s="442"/>
      <c r="B15" s="443"/>
      <c r="C15" s="443"/>
      <c r="D15" s="444"/>
      <c r="E15" s="444"/>
      <c r="F15" s="443"/>
      <c r="G15" s="443"/>
      <c r="H15" s="443"/>
      <c r="I15" s="443"/>
      <c r="J15" s="443"/>
      <c r="K15" s="443"/>
      <c r="L15" s="443"/>
      <c r="M15" s="443"/>
    </row>
    <row r="16" spans="1:13" s="21" customFormat="1">
      <c r="A16" s="442"/>
      <c r="B16" s="443"/>
      <c r="C16" s="443"/>
      <c r="D16" s="444"/>
      <c r="E16" s="444"/>
      <c r="F16" s="443"/>
      <c r="G16" s="443"/>
      <c r="H16" s="443"/>
      <c r="I16" s="443"/>
      <c r="J16" s="443"/>
      <c r="K16" s="443"/>
      <c r="L16" s="443"/>
      <c r="M16" s="443"/>
    </row>
    <row r="17" spans="1:13" s="21" customFormat="1">
      <c r="A17" s="442"/>
      <c r="B17" s="443"/>
      <c r="C17" s="443"/>
      <c r="D17" s="444"/>
      <c r="E17" s="444"/>
      <c r="F17" s="443"/>
      <c r="G17" s="443"/>
      <c r="H17" s="443"/>
      <c r="I17" s="443"/>
      <c r="J17" s="443"/>
      <c r="K17" s="443"/>
      <c r="L17" s="443"/>
      <c r="M17" s="443"/>
    </row>
    <row r="18" spans="1:13" s="21" customFormat="1">
      <c r="A18" s="442"/>
      <c r="B18" s="443"/>
      <c r="C18" s="443"/>
      <c r="D18" s="444"/>
      <c r="E18" s="444"/>
      <c r="F18" s="443"/>
      <c r="G18" s="443"/>
      <c r="H18" s="443"/>
      <c r="I18" s="443"/>
      <c r="J18" s="443"/>
      <c r="K18" s="443"/>
      <c r="L18" s="443"/>
      <c r="M18" s="443"/>
    </row>
    <row r="19" spans="1:13" s="21" customFormat="1">
      <c r="A19" s="442"/>
      <c r="B19" s="443"/>
      <c r="C19" s="443"/>
      <c r="D19" s="444"/>
      <c r="E19" s="444"/>
      <c r="F19" s="443"/>
      <c r="G19" s="443"/>
      <c r="H19" s="443"/>
      <c r="I19" s="443"/>
      <c r="J19" s="443"/>
      <c r="K19" s="443"/>
      <c r="L19" s="443"/>
      <c r="M19" s="443"/>
    </row>
    <row r="20" spans="1:13" s="21" customFormat="1">
      <c r="A20" s="442"/>
      <c r="B20" s="443"/>
      <c r="C20" s="443"/>
      <c r="D20" s="444"/>
      <c r="E20" s="444"/>
      <c r="F20" s="443"/>
      <c r="G20" s="443"/>
      <c r="H20" s="443"/>
      <c r="I20" s="443"/>
      <c r="J20" s="443"/>
      <c r="K20" s="443"/>
      <c r="L20" s="443"/>
      <c r="M20" s="443"/>
    </row>
    <row r="21" spans="1:13" s="21" customFormat="1">
      <c r="A21" s="442"/>
      <c r="B21" s="443"/>
      <c r="C21" s="443"/>
      <c r="D21" s="444"/>
      <c r="E21" s="444"/>
      <c r="F21" s="443"/>
      <c r="G21" s="443"/>
      <c r="H21" s="443"/>
      <c r="I21" s="443"/>
      <c r="J21" s="443"/>
      <c r="K21" s="443"/>
      <c r="L21" s="443"/>
      <c r="M21" s="443"/>
    </row>
    <row r="22" spans="1:13" s="21" customFormat="1">
      <c r="A22" s="442"/>
      <c r="B22" s="443"/>
      <c r="C22" s="443"/>
      <c r="D22" s="444"/>
      <c r="E22" s="444"/>
      <c r="F22" s="443"/>
      <c r="G22" s="443"/>
      <c r="H22" s="443"/>
      <c r="I22" s="443"/>
      <c r="J22" s="443"/>
      <c r="K22" s="443"/>
      <c r="L22" s="443"/>
      <c r="M22" s="443"/>
    </row>
    <row r="23" spans="1:13" s="21" customFormat="1">
      <c r="A23" s="442"/>
      <c r="B23" s="443"/>
      <c r="C23" s="443"/>
      <c r="D23" s="444"/>
      <c r="E23" s="444"/>
      <c r="F23" s="443"/>
      <c r="G23" s="443"/>
      <c r="H23" s="443"/>
      <c r="I23" s="443"/>
      <c r="J23" s="443"/>
      <c r="K23" s="443"/>
      <c r="L23" s="443"/>
      <c r="M23" s="443"/>
    </row>
    <row r="24" spans="1:13" s="21" customFormat="1">
      <c r="A24" s="442"/>
      <c r="B24" s="443"/>
      <c r="C24" s="443"/>
      <c r="D24" s="444"/>
      <c r="E24" s="444"/>
      <c r="F24" s="443"/>
      <c r="G24" s="443"/>
      <c r="H24" s="443"/>
      <c r="I24" s="443"/>
      <c r="J24" s="443"/>
      <c r="K24" s="443"/>
      <c r="L24" s="443"/>
      <c r="M24" s="443"/>
    </row>
    <row r="25" spans="1:13" s="21" customFormat="1">
      <c r="A25" s="442"/>
      <c r="B25" s="443"/>
      <c r="C25" s="443"/>
      <c r="D25" s="444"/>
      <c r="E25" s="444"/>
      <c r="F25" s="443"/>
      <c r="G25" s="443"/>
      <c r="H25" s="443"/>
      <c r="I25" s="443"/>
      <c r="J25" s="443"/>
      <c r="K25" s="443"/>
      <c r="L25" s="443"/>
      <c r="M25" s="443"/>
    </row>
    <row r="26" spans="1:13" s="21" customFormat="1">
      <c r="A26" s="442"/>
      <c r="B26" s="443"/>
      <c r="C26" s="443"/>
      <c r="D26" s="444"/>
      <c r="E26" s="444"/>
      <c r="F26" s="443"/>
      <c r="G26" s="443"/>
      <c r="H26" s="443"/>
      <c r="I26" s="443"/>
      <c r="J26" s="443"/>
      <c r="K26" s="443"/>
      <c r="L26" s="443"/>
      <c r="M26" s="443"/>
    </row>
    <row r="27" spans="1:13" s="21" customFormat="1">
      <c r="A27" s="442"/>
      <c r="B27" s="443"/>
      <c r="C27" s="443"/>
      <c r="D27" s="444"/>
      <c r="E27" s="444"/>
      <c r="F27" s="443"/>
      <c r="G27" s="443"/>
      <c r="H27" s="443"/>
      <c r="I27" s="443"/>
      <c r="J27" s="443"/>
      <c r="K27" s="443"/>
      <c r="L27" s="443"/>
      <c r="M27" s="443"/>
    </row>
    <row r="28" spans="1:13" s="21" customFormat="1">
      <c r="A28" s="442"/>
      <c r="B28" s="443"/>
      <c r="C28" s="443"/>
      <c r="D28" s="444"/>
      <c r="E28" s="444"/>
      <c r="F28" s="443"/>
      <c r="G28" s="443"/>
      <c r="H28" s="443"/>
      <c r="I28" s="443"/>
      <c r="J28" s="443"/>
      <c r="K28" s="443"/>
      <c r="L28" s="443"/>
      <c r="M28" s="443"/>
    </row>
    <row r="29" spans="1:13" s="21" customFormat="1">
      <c r="A29" s="442"/>
      <c r="B29" s="443"/>
      <c r="C29" s="443"/>
      <c r="D29" s="444"/>
      <c r="E29" s="444"/>
      <c r="F29" s="443"/>
      <c r="G29" s="443"/>
      <c r="H29" s="443"/>
      <c r="I29" s="443"/>
      <c r="J29" s="443"/>
      <c r="K29" s="443"/>
      <c r="L29" s="443"/>
      <c r="M29" s="443"/>
    </row>
    <row r="30" spans="1:13" s="21" customFormat="1">
      <c r="A30" s="442"/>
      <c r="B30" s="443"/>
      <c r="C30" s="443"/>
      <c r="D30" s="444"/>
      <c r="E30" s="444"/>
      <c r="F30" s="443"/>
      <c r="G30" s="443"/>
      <c r="H30" s="443"/>
      <c r="I30" s="443"/>
      <c r="J30" s="443"/>
      <c r="K30" s="443"/>
      <c r="L30" s="443"/>
      <c r="M30" s="443"/>
    </row>
    <row r="31" spans="1:13" s="21" customFormat="1">
      <c r="A31" s="442"/>
      <c r="B31" s="443"/>
      <c r="C31" s="443"/>
      <c r="D31" s="444"/>
      <c r="E31" s="444"/>
      <c r="F31" s="443"/>
      <c r="G31" s="443"/>
      <c r="H31" s="443"/>
      <c r="I31" s="443"/>
      <c r="J31" s="443"/>
      <c r="K31" s="443"/>
      <c r="L31" s="443"/>
      <c r="M31" s="443"/>
    </row>
    <row r="32" spans="1:13" s="21" customFormat="1">
      <c r="A32" s="442"/>
      <c r="B32" s="443"/>
      <c r="C32" s="443"/>
      <c r="D32" s="444"/>
      <c r="E32" s="444"/>
      <c r="F32" s="443"/>
      <c r="G32" s="443"/>
      <c r="H32" s="443"/>
      <c r="I32" s="443"/>
      <c r="J32" s="443"/>
      <c r="K32" s="443"/>
      <c r="L32" s="443"/>
      <c r="M32" s="443"/>
    </row>
    <row r="33" spans="1:13" s="21" customFormat="1">
      <c r="A33" s="442"/>
      <c r="B33" s="443"/>
      <c r="C33" s="443"/>
      <c r="D33" s="444"/>
      <c r="E33" s="444"/>
      <c r="F33" s="443"/>
      <c r="G33" s="443"/>
      <c r="H33" s="443"/>
      <c r="I33" s="443"/>
      <c r="J33" s="443"/>
      <c r="K33" s="443"/>
      <c r="L33" s="443"/>
      <c r="M33" s="443"/>
    </row>
    <row r="34" spans="1:13" s="21" customFormat="1">
      <c r="A34" s="442"/>
      <c r="B34" s="443"/>
      <c r="C34" s="443"/>
      <c r="D34" s="444"/>
      <c r="E34" s="444"/>
      <c r="F34" s="443"/>
      <c r="G34" s="443"/>
      <c r="H34" s="443"/>
      <c r="I34" s="443"/>
      <c r="J34" s="443"/>
      <c r="K34" s="443"/>
      <c r="L34" s="443"/>
      <c r="M34" s="443"/>
    </row>
    <row r="35" spans="1:13" s="21" customFormat="1">
      <c r="A35" s="442"/>
      <c r="B35" s="443"/>
      <c r="C35" s="443"/>
      <c r="D35" s="444"/>
      <c r="E35" s="444"/>
      <c r="F35" s="443"/>
      <c r="G35" s="443"/>
      <c r="H35" s="443"/>
      <c r="I35" s="443"/>
      <c r="J35" s="443"/>
      <c r="K35" s="443"/>
      <c r="L35" s="443"/>
      <c r="M35" s="443"/>
    </row>
    <row r="36" spans="1:13" s="21" customFormat="1">
      <c r="A36" s="442"/>
      <c r="B36" s="443"/>
      <c r="C36" s="443"/>
      <c r="D36" s="444"/>
      <c r="E36" s="444"/>
      <c r="F36" s="443"/>
      <c r="G36" s="443"/>
      <c r="H36" s="443"/>
      <c r="I36" s="443"/>
      <c r="J36" s="443"/>
      <c r="K36" s="443"/>
      <c r="L36" s="443"/>
      <c r="M36" s="443"/>
    </row>
    <row r="37" spans="1:13" s="21" customFormat="1">
      <c r="A37" s="442"/>
      <c r="B37" s="443"/>
      <c r="C37" s="443"/>
      <c r="D37" s="444"/>
      <c r="E37" s="444"/>
      <c r="F37" s="443"/>
      <c r="G37" s="443"/>
      <c r="H37" s="443"/>
      <c r="I37" s="443"/>
      <c r="J37" s="443"/>
      <c r="K37" s="443"/>
      <c r="L37" s="443"/>
      <c r="M37" s="443"/>
    </row>
    <row r="38" spans="1:13" s="21" customFormat="1">
      <c r="A38" s="439"/>
      <c r="B38" s="440"/>
      <c r="C38" s="440"/>
      <c r="D38" s="440"/>
      <c r="E38" s="440"/>
      <c r="F38" s="440"/>
      <c r="G38" s="440"/>
      <c r="H38" s="440"/>
      <c r="I38" s="440"/>
      <c r="J38" s="440"/>
      <c r="K38" s="440"/>
      <c r="L38" s="440"/>
      <c r="M38" s="440"/>
    </row>
    <row r="39" spans="1:13" s="21" customFormat="1" ht="44.25" customHeight="1">
      <c r="A39" s="674" t="s">
        <v>485</v>
      </c>
      <c r="B39" s="674"/>
      <c r="C39" s="674"/>
      <c r="D39" s="674"/>
      <c r="E39" s="674"/>
      <c r="F39" s="674"/>
      <c r="G39" s="674"/>
      <c r="H39" s="674"/>
      <c r="I39" s="674"/>
      <c r="J39" s="450"/>
      <c r="K39" s="450"/>
      <c r="L39" s="450"/>
      <c r="M39" s="450"/>
    </row>
    <row r="40" spans="1:13" s="21" customFormat="1" ht="11.25" customHeight="1">
      <c r="A40" s="337"/>
      <c r="B40" s="338"/>
      <c r="C40" s="338"/>
      <c r="D40" s="338"/>
      <c r="E40" s="338"/>
      <c r="F40" s="338"/>
      <c r="G40" s="338"/>
      <c r="H40" s="338"/>
      <c r="I40" s="338"/>
      <c r="J40" s="338"/>
      <c r="K40" s="338"/>
      <c r="L40" s="338"/>
      <c r="M40" s="338"/>
    </row>
    <row r="41" spans="1:13">
      <c r="A41" s="571" t="s">
        <v>584</v>
      </c>
      <c r="B41" s="12"/>
      <c r="C41" s="11"/>
      <c r="D41" s="47"/>
      <c r="E41" s="12"/>
    </row>
    <row r="42" spans="1:13">
      <c r="A42" s="12"/>
      <c r="B42" s="12"/>
      <c r="C42" s="11"/>
      <c r="D42" s="47"/>
      <c r="E42" s="12"/>
    </row>
    <row r="43" spans="1:13">
      <c r="A43" s="678" t="s">
        <v>25</v>
      </c>
      <c r="B43" s="679" t="s">
        <v>377</v>
      </c>
      <c r="C43" s="679"/>
      <c r="D43" s="679"/>
      <c r="E43" s="679"/>
      <c r="F43" s="679"/>
      <c r="G43" s="679"/>
      <c r="H43" s="679" t="s">
        <v>375</v>
      </c>
      <c r="I43" s="679"/>
      <c r="J43" s="679"/>
      <c r="K43" s="679"/>
      <c r="L43" s="679"/>
      <c r="M43" s="679"/>
    </row>
    <row r="44" spans="1:13">
      <c r="A44" s="678"/>
      <c r="B44" s="406" t="s">
        <v>480</v>
      </c>
      <c r="C44" s="319" t="s">
        <v>373</v>
      </c>
      <c r="D44" s="319" t="s">
        <v>367</v>
      </c>
      <c r="E44" s="319" t="s">
        <v>371</v>
      </c>
      <c r="F44" s="319" t="s">
        <v>372</v>
      </c>
      <c r="G44" s="319" t="s">
        <v>368</v>
      </c>
      <c r="H44" s="406" t="s">
        <v>480</v>
      </c>
      <c r="I44" s="319" t="s">
        <v>373</v>
      </c>
      <c r="J44" s="319" t="s">
        <v>367</v>
      </c>
      <c r="K44" s="319" t="s">
        <v>371</v>
      </c>
      <c r="L44" s="319" t="s">
        <v>372</v>
      </c>
      <c r="M44" s="319" t="s">
        <v>368</v>
      </c>
    </row>
    <row r="45" spans="1:13">
      <c r="A45" s="131" t="s">
        <v>520</v>
      </c>
      <c r="B45" s="563">
        <v>166605</v>
      </c>
      <c r="C45" s="563"/>
      <c r="D45" s="563">
        <v>52637</v>
      </c>
      <c r="E45" s="563">
        <v>2481528</v>
      </c>
      <c r="F45" s="563">
        <v>3743934</v>
      </c>
      <c r="G45" s="563">
        <v>9287</v>
      </c>
      <c r="H45" s="565">
        <v>1942.74</v>
      </c>
      <c r="I45" s="565"/>
      <c r="J45" s="565">
        <v>9.64</v>
      </c>
      <c r="K45" s="565">
        <v>30778.3</v>
      </c>
      <c r="L45" s="565">
        <v>39120.1</v>
      </c>
      <c r="M45" s="565">
        <v>287.43</v>
      </c>
    </row>
    <row r="46" spans="1:13">
      <c r="A46" s="131" t="s">
        <v>546</v>
      </c>
      <c r="B46" s="563">
        <v>159993</v>
      </c>
      <c r="C46" s="563"/>
      <c r="D46" s="563">
        <v>64516</v>
      </c>
      <c r="E46" s="563">
        <v>2176068</v>
      </c>
      <c r="F46" s="563">
        <v>3316970</v>
      </c>
      <c r="G46" s="563">
        <v>8404</v>
      </c>
      <c r="H46" s="565">
        <v>1786.25</v>
      </c>
      <c r="I46" s="565"/>
      <c r="J46" s="565">
        <v>12.36</v>
      </c>
      <c r="K46" s="565">
        <v>29772.400000000001</v>
      </c>
      <c r="L46" s="565">
        <v>36046.199999999997</v>
      </c>
      <c r="M46" s="565">
        <v>260.08</v>
      </c>
    </row>
    <row r="47" spans="1:13">
      <c r="A47" s="131" t="s">
        <v>547</v>
      </c>
      <c r="B47" s="563">
        <v>165575</v>
      </c>
      <c r="C47" s="563"/>
      <c r="D47" s="563">
        <v>69853</v>
      </c>
      <c r="E47" s="563">
        <v>2557128</v>
      </c>
      <c r="F47" s="563">
        <v>3835096</v>
      </c>
      <c r="G47" s="563">
        <v>8739</v>
      </c>
      <c r="H47" s="565">
        <v>1740.45</v>
      </c>
      <c r="I47" s="565"/>
      <c r="J47" s="565">
        <v>13.47</v>
      </c>
      <c r="K47" s="565">
        <v>29959.200000000001</v>
      </c>
      <c r="L47" s="565">
        <v>34933.4</v>
      </c>
      <c r="M47" s="565">
        <v>268.01</v>
      </c>
    </row>
    <row r="48" spans="1:13">
      <c r="A48" s="131" t="s">
        <v>548</v>
      </c>
      <c r="B48" s="563">
        <v>177353</v>
      </c>
      <c r="C48" s="563"/>
      <c r="D48" s="563">
        <v>61303</v>
      </c>
      <c r="E48" s="563">
        <v>2989458</v>
      </c>
      <c r="F48" s="563">
        <v>3766548</v>
      </c>
      <c r="G48" s="563">
        <v>8864</v>
      </c>
      <c r="H48" s="565">
        <v>1735.36</v>
      </c>
      <c r="I48" s="565"/>
      <c r="J48" s="565">
        <v>14.96</v>
      </c>
      <c r="K48" s="565">
        <v>33773.5</v>
      </c>
      <c r="L48" s="565">
        <v>38292.5</v>
      </c>
      <c r="M48" s="565">
        <v>270.58</v>
      </c>
    </row>
    <row r="49" spans="1:13">
      <c r="A49" s="131" t="s">
        <v>549</v>
      </c>
      <c r="B49" s="563">
        <v>265155</v>
      </c>
      <c r="C49" s="563">
        <v>1</v>
      </c>
      <c r="D49" s="563">
        <v>81505</v>
      </c>
      <c r="E49" s="563">
        <v>2422433</v>
      </c>
      <c r="F49" s="563">
        <v>3617628</v>
      </c>
      <c r="G49" s="563">
        <v>7908</v>
      </c>
      <c r="H49" s="565">
        <v>2268.62</v>
      </c>
      <c r="I49" s="565">
        <v>0.08</v>
      </c>
      <c r="J49" s="565">
        <v>32.83</v>
      </c>
      <c r="K49" s="565">
        <v>26609.8</v>
      </c>
      <c r="L49" s="565">
        <v>33602.400000000001</v>
      </c>
      <c r="M49" s="565">
        <v>243.43</v>
      </c>
    </row>
    <row r="50" spans="1:13">
      <c r="A50" s="131" t="s">
        <v>550</v>
      </c>
      <c r="B50" s="563">
        <v>188785</v>
      </c>
      <c r="C50" s="563"/>
      <c r="D50" s="563">
        <v>76462</v>
      </c>
      <c r="E50" s="563">
        <v>2486157</v>
      </c>
      <c r="F50" s="563">
        <v>3855204</v>
      </c>
      <c r="G50" s="563">
        <v>8965</v>
      </c>
      <c r="H50" s="565">
        <v>1987.92</v>
      </c>
      <c r="I50" s="565"/>
      <c r="J50" s="565">
        <v>44.3</v>
      </c>
      <c r="K50" s="565">
        <v>31345.9</v>
      </c>
      <c r="L50" s="565">
        <v>34898.699999999997</v>
      </c>
      <c r="M50" s="565">
        <v>275.94</v>
      </c>
    </row>
    <row r="51" spans="1:13">
      <c r="A51" s="131" t="s">
        <v>551</v>
      </c>
      <c r="B51" s="563">
        <v>147763</v>
      </c>
      <c r="C51" s="563"/>
      <c r="D51" s="563">
        <v>71123</v>
      </c>
      <c r="E51" s="563">
        <v>2692108</v>
      </c>
      <c r="F51" s="563">
        <v>4492407</v>
      </c>
      <c r="G51" s="563">
        <v>8665</v>
      </c>
      <c r="H51" s="565">
        <v>2795.46</v>
      </c>
      <c r="I51" s="565"/>
      <c r="J51" s="565">
        <v>42.15</v>
      </c>
      <c r="K51" s="565">
        <v>31062.2</v>
      </c>
      <c r="L51" s="565">
        <v>36948.300000000003</v>
      </c>
      <c r="M51" s="565">
        <v>264.97000000000003</v>
      </c>
    </row>
    <row r="52" spans="1:13">
      <c r="A52" s="131" t="s">
        <v>552</v>
      </c>
      <c r="B52" s="563">
        <v>169353</v>
      </c>
      <c r="C52" s="563"/>
      <c r="D52" s="563">
        <v>147918</v>
      </c>
      <c r="E52" s="563">
        <v>3275057</v>
      </c>
      <c r="F52" s="563">
        <v>4887484</v>
      </c>
      <c r="G52" s="563">
        <v>8192</v>
      </c>
      <c r="H52" s="565">
        <v>2675.25</v>
      </c>
      <c r="I52" s="565"/>
      <c r="J52" s="565">
        <v>60.2</v>
      </c>
      <c r="K52" s="565">
        <v>34074.699999999997</v>
      </c>
      <c r="L52" s="565">
        <v>42151.9</v>
      </c>
      <c r="M52" s="565">
        <v>252.22</v>
      </c>
    </row>
    <row r="53" spans="1:13">
      <c r="A53" s="131" t="s">
        <v>553</v>
      </c>
      <c r="B53" s="563">
        <v>167291</v>
      </c>
      <c r="C53" s="563"/>
      <c r="D53" s="563">
        <v>103666</v>
      </c>
      <c r="E53" s="563">
        <v>2704766</v>
      </c>
      <c r="F53" s="563">
        <v>4436459</v>
      </c>
      <c r="G53" s="563">
        <v>8845</v>
      </c>
      <c r="H53" s="565">
        <v>2696.66</v>
      </c>
      <c r="I53" s="565"/>
      <c r="J53" s="565">
        <v>50.65</v>
      </c>
      <c r="K53" s="565">
        <v>31790.2</v>
      </c>
      <c r="L53" s="565">
        <v>36316.400000000001</v>
      </c>
      <c r="M53" s="565">
        <v>275.64999999999998</v>
      </c>
    </row>
    <row r="54" spans="1:13">
      <c r="A54" s="131" t="s">
        <v>554</v>
      </c>
      <c r="B54" s="563">
        <v>177612</v>
      </c>
      <c r="C54" s="563">
        <v>1</v>
      </c>
      <c r="D54" s="563">
        <v>123981</v>
      </c>
      <c r="E54" s="563">
        <v>3997371</v>
      </c>
      <c r="F54" s="563">
        <v>5894977</v>
      </c>
      <c r="G54" s="563">
        <v>9208</v>
      </c>
      <c r="H54" s="565">
        <v>2735.76</v>
      </c>
      <c r="I54" s="565">
        <v>0.08</v>
      </c>
      <c r="J54" s="565">
        <v>54.3</v>
      </c>
      <c r="K54" s="565">
        <v>36060.1</v>
      </c>
      <c r="L54" s="565">
        <v>46765.2</v>
      </c>
      <c r="M54" s="565">
        <v>288.7</v>
      </c>
    </row>
    <row r="55" spans="1:13">
      <c r="A55" s="131" t="s">
        <v>555</v>
      </c>
      <c r="B55" s="563">
        <v>194600</v>
      </c>
      <c r="C55" s="563"/>
      <c r="D55" s="563">
        <v>131703</v>
      </c>
      <c r="E55" s="563">
        <v>4054219</v>
      </c>
      <c r="F55" s="563">
        <v>5776240</v>
      </c>
      <c r="G55" s="563">
        <v>9296</v>
      </c>
      <c r="H55" s="565">
        <v>3182.17</v>
      </c>
      <c r="I55" s="565"/>
      <c r="J55" s="565">
        <v>56.82</v>
      </c>
      <c r="K55" s="565">
        <v>35735.4</v>
      </c>
      <c r="L55" s="565">
        <v>42506.8</v>
      </c>
      <c r="M55" s="565">
        <v>290.11</v>
      </c>
    </row>
    <row r="56" spans="1:13">
      <c r="A56" s="489" t="s">
        <v>556</v>
      </c>
      <c r="B56" s="563">
        <v>191340</v>
      </c>
      <c r="C56" s="563"/>
      <c r="D56" s="563">
        <v>122272</v>
      </c>
      <c r="E56" s="563">
        <v>2945924</v>
      </c>
      <c r="F56" s="563">
        <v>3959883</v>
      </c>
      <c r="G56" s="563">
        <v>8919</v>
      </c>
      <c r="H56" s="565">
        <v>2732.63</v>
      </c>
      <c r="I56" s="565"/>
      <c r="J56" s="565">
        <v>55.33</v>
      </c>
      <c r="K56" s="565">
        <v>32941.5</v>
      </c>
      <c r="L56" s="565">
        <v>39724.300000000003</v>
      </c>
      <c r="M56" s="565">
        <v>282.08</v>
      </c>
    </row>
    <row r="57" spans="1:13">
      <c r="A57" s="489" t="s">
        <v>604</v>
      </c>
      <c r="B57" s="475">
        <f t="shared" ref="B57:M57" si="0">SUM(B45:B56)</f>
        <v>2171425</v>
      </c>
      <c r="C57" s="475">
        <f t="shared" si="0"/>
        <v>2</v>
      </c>
      <c r="D57" s="475">
        <f t="shared" si="0"/>
        <v>1106939</v>
      </c>
      <c r="E57" s="475">
        <f>SUM(E45:E56)</f>
        <v>34782217</v>
      </c>
      <c r="F57" s="475">
        <f t="shared" si="0"/>
        <v>51582830</v>
      </c>
      <c r="G57" s="475">
        <f t="shared" si="0"/>
        <v>105292</v>
      </c>
      <c r="H57" s="473">
        <f t="shared" si="0"/>
        <v>28279.27</v>
      </c>
      <c r="I57" s="473">
        <f t="shared" si="0"/>
        <v>0.16</v>
      </c>
      <c r="J57" s="473">
        <f t="shared" si="0"/>
        <v>447.00999999999993</v>
      </c>
      <c r="K57" s="473">
        <f t="shared" si="0"/>
        <v>383903.2</v>
      </c>
      <c r="L57" s="473">
        <f t="shared" si="0"/>
        <v>461306.2</v>
      </c>
      <c r="M57" s="473">
        <f t="shared" si="0"/>
        <v>3259.2</v>
      </c>
    </row>
    <row r="58" spans="1:13">
      <c r="A58" s="321"/>
      <c r="B58" s="12"/>
      <c r="C58" s="11"/>
      <c r="D58" s="47"/>
      <c r="E58" s="12"/>
      <c r="F58" s="12"/>
      <c r="G58" s="12"/>
      <c r="H58" s="12"/>
      <c r="I58" s="12"/>
      <c r="J58" s="12"/>
      <c r="K58" s="12"/>
      <c r="L58" s="12"/>
      <c r="M58" s="12"/>
    </row>
    <row r="59" spans="1:13">
      <c r="A59" s="12"/>
      <c r="B59" s="12"/>
      <c r="C59" s="11"/>
      <c r="D59" s="47"/>
      <c r="E59" s="12"/>
    </row>
    <row r="60" spans="1:13" s="122" customFormat="1" ht="38.25">
      <c r="A60" s="225" t="s">
        <v>369</v>
      </c>
      <c r="B60" s="225" t="s">
        <v>374</v>
      </c>
      <c r="C60" s="155" t="s">
        <v>376</v>
      </c>
      <c r="D60" s="320" t="s">
        <v>366</v>
      </c>
      <c r="E60" s="147" t="s">
        <v>684</v>
      </c>
      <c r="F60" s="147" t="s">
        <v>461</v>
      </c>
    </row>
    <row r="61" spans="1:13">
      <c r="A61" s="64" t="s">
        <v>480</v>
      </c>
      <c r="B61" s="2">
        <v>19</v>
      </c>
      <c r="C61" s="9">
        <f>B57</f>
        <v>2171425</v>
      </c>
      <c r="D61" s="3">
        <f>H57</f>
        <v>28279.27</v>
      </c>
      <c r="E61" s="2">
        <v>64</v>
      </c>
      <c r="F61" s="569">
        <v>31</v>
      </c>
    </row>
    <row r="62" spans="1:13">
      <c r="A62" s="2" t="s">
        <v>373</v>
      </c>
      <c r="B62" s="2">
        <v>1</v>
      </c>
      <c r="C62" s="9">
        <f>C57</f>
        <v>2</v>
      </c>
      <c r="D62" s="3">
        <f>I57</f>
        <v>0.16</v>
      </c>
      <c r="E62" s="2">
        <v>2</v>
      </c>
      <c r="F62" s="569">
        <v>0</v>
      </c>
    </row>
    <row r="63" spans="1:13">
      <c r="A63" s="2" t="s">
        <v>367</v>
      </c>
      <c r="B63" s="2">
        <v>17</v>
      </c>
      <c r="C63" s="9">
        <f>D57</f>
        <v>1106939</v>
      </c>
      <c r="D63" s="3">
        <f>J57</f>
        <v>447.00999999999993</v>
      </c>
      <c r="E63" s="2">
        <v>36</v>
      </c>
      <c r="F63" s="569">
        <v>0</v>
      </c>
    </row>
    <row r="64" spans="1:13">
      <c r="A64" s="2" t="s">
        <v>371</v>
      </c>
      <c r="B64" s="2">
        <v>88</v>
      </c>
      <c r="C64" s="9">
        <f>E57</f>
        <v>34782217</v>
      </c>
      <c r="D64" s="3">
        <f>K57</f>
        <v>383903.2</v>
      </c>
      <c r="E64" s="2">
        <v>410</v>
      </c>
      <c r="F64" s="569">
        <v>514632</v>
      </c>
    </row>
    <row r="65" spans="1:6">
      <c r="A65" s="2" t="s">
        <v>372</v>
      </c>
      <c r="B65" s="2">
        <v>83</v>
      </c>
      <c r="C65" s="9">
        <f>F57</f>
        <v>51582830</v>
      </c>
      <c r="D65" s="3">
        <f>L57</f>
        <v>461306.2</v>
      </c>
      <c r="E65" s="2">
        <v>407</v>
      </c>
      <c r="F65" s="569">
        <v>623100</v>
      </c>
    </row>
    <row r="66" spans="1:6">
      <c r="A66" s="2" t="s">
        <v>368</v>
      </c>
      <c r="B66" s="2">
        <v>7</v>
      </c>
      <c r="C66" s="9">
        <f>G57</f>
        <v>105292</v>
      </c>
      <c r="D66" s="3">
        <f>M57</f>
        <v>3259.2</v>
      </c>
      <c r="E66" s="2">
        <v>21</v>
      </c>
      <c r="F66" s="569">
        <v>0</v>
      </c>
    </row>
    <row r="67" spans="1:6">
      <c r="A67" s="333" t="s">
        <v>370</v>
      </c>
      <c r="B67" s="2">
        <f>SUM(B61:B66)</f>
        <v>215</v>
      </c>
      <c r="C67" s="9">
        <f>SUM(C61:C66)</f>
        <v>89748705</v>
      </c>
      <c r="D67" s="3">
        <f>SUM(D61:D66)</f>
        <v>877195.04</v>
      </c>
      <c r="E67" s="9">
        <f>SUM(E61:E66)</f>
        <v>940</v>
      </c>
      <c r="F67" s="569">
        <f>SUM(F61:F66)</f>
        <v>1137763</v>
      </c>
    </row>
    <row r="68" spans="1:6">
      <c r="A68" s="323" t="s">
        <v>460</v>
      </c>
    </row>
    <row r="69" spans="1:6">
      <c r="A69" s="323" t="s">
        <v>667</v>
      </c>
    </row>
    <row r="70" spans="1:6">
      <c r="A70" s="42" t="s">
        <v>668</v>
      </c>
    </row>
    <row r="71" spans="1:6" s="628" customFormat="1">
      <c r="A71" s="42" t="s">
        <v>686</v>
      </c>
      <c r="C71" s="629"/>
      <c r="D71" s="465"/>
    </row>
    <row r="72" spans="1:6" s="628" customFormat="1">
      <c r="A72" s="42" t="s">
        <v>685</v>
      </c>
      <c r="C72" s="629"/>
      <c r="D72" s="465"/>
    </row>
  </sheetData>
  <mergeCells count="5">
    <mergeCell ref="A43:A44"/>
    <mergeCell ref="B43:G43"/>
    <mergeCell ref="H43:M43"/>
    <mergeCell ref="A1:I1"/>
    <mergeCell ref="A39:I39"/>
  </mergeCells>
  <printOptions horizontalCentered="1"/>
  <pageMargins left="0.75" right="0.75" top="1" bottom="1" header="0.5" footer="0.5"/>
  <pageSetup scale="75" orientation="landscape" r:id="rId1"/>
  <headerFooter alignWithMargins="0">
    <oddHeader>&amp;R&amp;F
&amp;A</oddHeader>
    <oddFooter>&amp;RFebruary 2014</oddFooter>
  </headerFooter>
  <rowBreaks count="1" manualBreakCount="1">
    <brk id="69" max="16383" man="1"/>
  </rowBreaks>
  <drawing r:id="rId2"/>
</worksheet>
</file>

<file path=xl/worksheets/sheet12.xml><?xml version="1.0" encoding="utf-8"?>
<worksheet xmlns="http://schemas.openxmlformats.org/spreadsheetml/2006/main" xmlns:r="http://schemas.openxmlformats.org/officeDocument/2006/relationships">
  <sheetPr codeName="Sheet10"/>
  <dimension ref="A1:AJ31"/>
  <sheetViews>
    <sheetView topLeftCell="A19" zoomScaleNormal="100" workbookViewId="0">
      <selection activeCell="F34" sqref="F34"/>
    </sheetView>
  </sheetViews>
  <sheetFormatPr defaultColWidth="11.42578125" defaultRowHeight="27.95" customHeight="1"/>
  <cols>
    <col min="1" max="1" width="11.42578125" style="122"/>
    <col min="2" max="2" width="27.42578125" style="122" customWidth="1"/>
    <col min="3" max="3" width="11.7109375" style="122" customWidth="1"/>
    <col min="4" max="5" width="11.42578125" style="122"/>
    <col min="6" max="6" width="27.42578125" style="122" customWidth="1"/>
    <col min="7" max="7" width="11.7109375" style="122" customWidth="1"/>
    <col min="8" max="16384" width="11.42578125" style="122"/>
  </cols>
  <sheetData>
    <row r="1" spans="1:36" s="119" customFormat="1" ht="27.95" customHeight="1">
      <c r="A1" s="637" t="s">
        <v>239</v>
      </c>
      <c r="B1" s="637"/>
      <c r="C1" s="637"/>
      <c r="D1" s="637"/>
      <c r="E1" s="128"/>
      <c r="F1" s="128"/>
      <c r="G1" s="128"/>
      <c r="H1" s="128"/>
      <c r="I1" s="128"/>
      <c r="J1" s="128"/>
      <c r="K1" s="128"/>
      <c r="L1" s="128"/>
      <c r="M1" s="128"/>
      <c r="N1" s="128"/>
      <c r="O1" s="128"/>
      <c r="P1" s="128"/>
      <c r="Q1" s="128"/>
      <c r="R1" s="146"/>
      <c r="S1" s="128"/>
      <c r="T1" s="128"/>
      <c r="U1" s="128"/>
      <c r="V1" s="146"/>
      <c r="W1" s="128"/>
      <c r="X1" s="128"/>
      <c r="Y1" s="128"/>
      <c r="Z1" s="146"/>
      <c r="AA1" s="122"/>
      <c r="AB1" s="122"/>
      <c r="AC1" s="122"/>
      <c r="AD1" s="122"/>
      <c r="AE1" s="122"/>
      <c r="AF1" s="122"/>
      <c r="AG1" s="122"/>
      <c r="AH1" s="122"/>
      <c r="AI1" s="122"/>
      <c r="AJ1" s="122"/>
    </row>
    <row r="2" spans="1:36" s="119" customFormat="1" ht="15">
      <c r="A2" s="373"/>
      <c r="B2" s="424"/>
      <c r="C2" s="424"/>
      <c r="D2" s="424"/>
      <c r="E2" s="128"/>
      <c r="F2" s="128"/>
      <c r="G2" s="128"/>
      <c r="H2" s="128"/>
      <c r="I2" s="128"/>
      <c r="J2" s="128"/>
      <c r="K2" s="128"/>
      <c r="L2" s="128"/>
      <c r="M2" s="128"/>
      <c r="N2" s="128"/>
      <c r="O2" s="128"/>
      <c r="P2" s="128"/>
      <c r="Q2" s="128"/>
      <c r="R2" s="146"/>
      <c r="S2" s="128"/>
      <c r="T2" s="128"/>
      <c r="U2" s="128"/>
      <c r="V2" s="146"/>
      <c r="W2" s="128"/>
      <c r="X2" s="128"/>
      <c r="Y2" s="128"/>
      <c r="Z2" s="146"/>
      <c r="AA2" s="122"/>
      <c r="AB2" s="122"/>
      <c r="AC2" s="122"/>
      <c r="AD2" s="122"/>
      <c r="AE2" s="122"/>
      <c r="AF2" s="122"/>
      <c r="AG2" s="122"/>
      <c r="AH2" s="122"/>
      <c r="AI2" s="122"/>
      <c r="AJ2" s="122"/>
    </row>
    <row r="3" spans="1:36" s="119" customFormat="1" ht="27.95" customHeight="1">
      <c r="A3" s="157"/>
      <c r="B3" s="122"/>
      <c r="C3" s="128"/>
      <c r="D3" s="128"/>
      <c r="E3" s="128"/>
      <c r="F3" s="128"/>
      <c r="G3" s="128"/>
      <c r="H3" s="128"/>
      <c r="I3" s="128"/>
      <c r="J3" s="128"/>
      <c r="K3" s="128"/>
      <c r="L3" s="128"/>
      <c r="M3" s="128"/>
      <c r="N3" s="128"/>
      <c r="O3" s="128"/>
      <c r="P3" s="128"/>
      <c r="Q3" s="128"/>
      <c r="R3" s="146"/>
      <c r="S3" s="128"/>
      <c r="T3" s="128"/>
      <c r="U3" s="128"/>
      <c r="V3" s="146"/>
      <c r="W3" s="128"/>
      <c r="X3" s="128"/>
      <c r="Y3" s="128"/>
      <c r="Z3" s="146"/>
      <c r="AA3" s="122"/>
      <c r="AB3" s="122"/>
      <c r="AC3" s="122"/>
      <c r="AD3" s="122"/>
      <c r="AE3" s="122"/>
      <c r="AF3" s="122"/>
      <c r="AG3" s="122"/>
      <c r="AH3" s="122"/>
      <c r="AI3" s="122"/>
      <c r="AJ3" s="122"/>
    </row>
    <row r="4" spans="1:36" s="119" customFormat="1" ht="14.1" customHeight="1">
      <c r="A4" s="680" t="s">
        <v>247</v>
      </c>
      <c r="B4" s="680"/>
      <c r="C4" s="680"/>
      <c r="D4" s="269"/>
      <c r="E4" s="681" t="s">
        <v>248</v>
      </c>
      <c r="F4" s="682"/>
      <c r="G4" s="683"/>
      <c r="H4" s="128"/>
      <c r="I4" s="128"/>
      <c r="J4" s="128"/>
      <c r="K4" s="128"/>
      <c r="L4" s="128"/>
      <c r="M4" s="128"/>
      <c r="N4" s="128"/>
      <c r="O4" s="128"/>
      <c r="P4" s="128"/>
      <c r="Q4" s="128"/>
      <c r="R4" s="146"/>
      <c r="S4" s="128"/>
      <c r="T4" s="128"/>
      <c r="U4" s="128"/>
      <c r="V4" s="146"/>
      <c r="W4" s="128"/>
      <c r="X4" s="128"/>
      <c r="Y4" s="128"/>
      <c r="Z4" s="146"/>
      <c r="AA4" s="122"/>
      <c r="AB4" s="122"/>
      <c r="AC4" s="122"/>
      <c r="AD4" s="122"/>
      <c r="AE4" s="122"/>
      <c r="AF4" s="122"/>
      <c r="AG4" s="122"/>
      <c r="AH4" s="122"/>
      <c r="AI4" s="122"/>
      <c r="AJ4" s="122"/>
    </row>
    <row r="5" spans="1:36" s="188" customFormat="1" ht="14.1" customHeight="1">
      <c r="A5" s="310" t="s">
        <v>398</v>
      </c>
      <c r="B5" s="310" t="s">
        <v>43</v>
      </c>
      <c r="C5" s="310" t="s">
        <v>211</v>
      </c>
      <c r="D5" s="425"/>
      <c r="E5" s="310" t="s">
        <v>398</v>
      </c>
      <c r="F5" s="318" t="s">
        <v>44</v>
      </c>
      <c r="G5" s="318" t="s">
        <v>103</v>
      </c>
      <c r="H5" s="186"/>
      <c r="I5" s="186"/>
      <c r="J5" s="186"/>
      <c r="K5" s="186"/>
      <c r="L5" s="186"/>
      <c r="M5" s="186"/>
      <c r="N5" s="186"/>
      <c r="O5" s="186"/>
      <c r="P5" s="186"/>
      <c r="Q5" s="186"/>
      <c r="R5" s="426"/>
      <c r="S5" s="186"/>
      <c r="T5" s="186"/>
      <c r="U5" s="186"/>
      <c r="V5" s="426"/>
      <c r="W5" s="186"/>
      <c r="X5" s="186"/>
      <c r="Y5" s="186"/>
      <c r="Z5" s="426"/>
      <c r="AA5" s="423"/>
      <c r="AB5" s="423"/>
      <c r="AC5" s="423"/>
      <c r="AD5" s="423"/>
      <c r="AE5" s="423"/>
      <c r="AF5" s="423"/>
      <c r="AG5" s="423"/>
      <c r="AH5" s="423"/>
      <c r="AI5" s="423"/>
      <c r="AJ5" s="423"/>
    </row>
    <row r="6" spans="1:36" s="119" customFormat="1" ht="14.1" customHeight="1">
      <c r="A6" s="243">
        <v>1</v>
      </c>
      <c r="B6" s="434" t="s">
        <v>327</v>
      </c>
      <c r="C6" s="490">
        <v>4321534.17</v>
      </c>
      <c r="D6" s="428"/>
      <c r="E6" s="429">
        <v>1</v>
      </c>
      <c r="F6" s="434" t="s">
        <v>327</v>
      </c>
      <c r="G6" s="499">
        <v>372244590</v>
      </c>
      <c r="H6" s="164"/>
      <c r="I6" s="128"/>
      <c r="J6" s="128"/>
      <c r="K6" s="128"/>
      <c r="L6" s="128"/>
      <c r="M6" s="128"/>
      <c r="N6" s="128"/>
      <c r="O6" s="128"/>
      <c r="P6" s="128"/>
      <c r="Q6" s="128"/>
      <c r="R6" s="146"/>
      <c r="S6" s="128"/>
      <c r="T6" s="128"/>
      <c r="U6" s="128"/>
      <c r="V6" s="146"/>
      <c r="W6" s="128"/>
      <c r="X6" s="128"/>
      <c r="Y6" s="128"/>
      <c r="Z6" s="146"/>
      <c r="AA6" s="128"/>
      <c r="AB6" s="128"/>
      <c r="AC6" s="128"/>
      <c r="AD6" s="128"/>
      <c r="AE6" s="128"/>
      <c r="AF6" s="128"/>
      <c r="AG6" s="128"/>
      <c r="AH6" s="128"/>
      <c r="AI6" s="128"/>
      <c r="AJ6" s="128"/>
    </row>
    <row r="7" spans="1:36" s="119" customFormat="1" ht="14.1" customHeight="1">
      <c r="A7" s="243">
        <v>2</v>
      </c>
      <c r="B7" s="434" t="s">
        <v>318</v>
      </c>
      <c r="C7" s="490">
        <v>632614.78</v>
      </c>
      <c r="D7" s="428"/>
      <c r="E7" s="429">
        <v>2</v>
      </c>
      <c r="F7" s="434" t="s">
        <v>318</v>
      </c>
      <c r="G7" s="499">
        <v>89822448</v>
      </c>
      <c r="H7" s="164"/>
      <c r="I7" s="128"/>
      <c r="J7" s="128"/>
      <c r="K7" s="128"/>
      <c r="L7" s="128"/>
      <c r="M7" s="128"/>
      <c r="N7" s="128"/>
      <c r="O7" s="128"/>
      <c r="P7" s="128"/>
      <c r="Q7" s="128"/>
      <c r="R7" s="146"/>
      <c r="S7" s="128"/>
      <c r="T7" s="128"/>
      <c r="U7" s="128"/>
      <c r="V7" s="146"/>
      <c r="W7" s="128"/>
      <c r="X7" s="128"/>
      <c r="Y7" s="128"/>
      <c r="Z7" s="146"/>
      <c r="AA7" s="128"/>
      <c r="AB7" s="128"/>
      <c r="AC7" s="128"/>
      <c r="AD7" s="128"/>
      <c r="AE7" s="128"/>
      <c r="AF7" s="128"/>
      <c r="AG7" s="128"/>
      <c r="AH7" s="128"/>
      <c r="AI7" s="128"/>
      <c r="AJ7" s="128"/>
    </row>
    <row r="8" spans="1:36" s="119" customFormat="1" ht="14.1" customHeight="1">
      <c r="A8" s="243">
        <v>3</v>
      </c>
      <c r="B8" s="434" t="s">
        <v>319</v>
      </c>
      <c r="C8" s="490">
        <v>447747.34</v>
      </c>
      <c r="D8" s="428"/>
      <c r="E8" s="429">
        <v>3</v>
      </c>
      <c r="F8" s="434" t="s">
        <v>317</v>
      </c>
      <c r="G8" s="499">
        <v>45189231</v>
      </c>
      <c r="H8" s="164"/>
      <c r="I8" s="128"/>
      <c r="J8" s="128"/>
      <c r="K8" s="128"/>
      <c r="L8" s="128"/>
      <c r="M8" s="128"/>
      <c r="N8" s="128"/>
      <c r="O8" s="128"/>
      <c r="P8" s="128"/>
      <c r="Q8" s="128"/>
      <c r="R8" s="146"/>
      <c r="S8" s="128"/>
      <c r="T8" s="128"/>
      <c r="U8" s="128"/>
      <c r="V8" s="146"/>
      <c r="W8" s="128"/>
      <c r="X8" s="128"/>
      <c r="Y8" s="128"/>
      <c r="Z8" s="146"/>
      <c r="AA8" s="128"/>
      <c r="AB8" s="128"/>
      <c r="AC8" s="128"/>
      <c r="AD8" s="128"/>
      <c r="AE8" s="128"/>
      <c r="AF8" s="128"/>
      <c r="AG8" s="128"/>
      <c r="AH8" s="128"/>
      <c r="AI8" s="128"/>
      <c r="AJ8" s="128"/>
    </row>
    <row r="9" spans="1:36" s="119" customFormat="1" ht="14.1" customHeight="1">
      <c r="A9" s="266">
        <v>4</v>
      </c>
      <c r="B9" s="434" t="s">
        <v>317</v>
      </c>
      <c r="C9" s="490">
        <v>260823.55</v>
      </c>
      <c r="D9" s="428"/>
      <c r="E9" s="431">
        <v>4</v>
      </c>
      <c r="F9" s="434" t="s">
        <v>319</v>
      </c>
      <c r="G9" s="499">
        <v>40891800</v>
      </c>
      <c r="H9" s="164"/>
      <c r="I9" s="397"/>
      <c r="J9" s="397"/>
      <c r="K9" s="428"/>
      <c r="L9" s="397"/>
      <c r="M9" s="122"/>
      <c r="N9" s="122"/>
      <c r="O9" s="122"/>
      <c r="P9" s="128"/>
      <c r="Q9" s="128"/>
      <c r="R9" s="128"/>
      <c r="S9" s="128"/>
      <c r="T9" s="128"/>
      <c r="U9" s="128"/>
      <c r="V9" s="128"/>
      <c r="W9" s="128"/>
      <c r="X9" s="128"/>
      <c r="Y9" s="128"/>
      <c r="Z9" s="128"/>
      <c r="AA9" s="128"/>
      <c r="AB9" s="128"/>
      <c r="AC9" s="128"/>
      <c r="AD9" s="128"/>
      <c r="AE9" s="128"/>
      <c r="AF9" s="128"/>
      <c r="AG9" s="128"/>
      <c r="AH9" s="128"/>
      <c r="AI9" s="128"/>
      <c r="AJ9" s="128"/>
    </row>
    <row r="10" spans="1:36" s="119" customFormat="1" ht="14.1" customHeight="1">
      <c r="A10" s="266">
        <v>5</v>
      </c>
      <c r="B10" s="434" t="s">
        <v>328</v>
      </c>
      <c r="C10" s="490">
        <v>260756.21</v>
      </c>
      <c r="D10" s="428"/>
      <c r="E10" s="431">
        <v>5</v>
      </c>
      <c r="F10" s="434" t="s">
        <v>330</v>
      </c>
      <c r="G10" s="499">
        <v>23787636</v>
      </c>
      <c r="H10" s="164"/>
      <c r="I10" s="397"/>
      <c r="J10" s="397"/>
      <c r="K10" s="428"/>
      <c r="L10" s="397"/>
      <c r="M10" s="122"/>
      <c r="N10" s="122"/>
      <c r="O10" s="122"/>
      <c r="P10" s="128"/>
      <c r="Q10" s="128"/>
      <c r="R10" s="128"/>
      <c r="S10" s="128"/>
      <c r="T10" s="128"/>
      <c r="U10" s="128"/>
      <c r="V10" s="128"/>
      <c r="W10" s="128"/>
      <c r="X10" s="128"/>
      <c r="Y10" s="128"/>
      <c r="Z10" s="128"/>
      <c r="AA10" s="128"/>
      <c r="AB10" s="128"/>
      <c r="AC10" s="128"/>
      <c r="AD10" s="128"/>
      <c r="AE10" s="128"/>
      <c r="AF10" s="128"/>
      <c r="AG10" s="128"/>
      <c r="AH10" s="128"/>
      <c r="AI10" s="128"/>
      <c r="AJ10" s="128"/>
    </row>
    <row r="11" spans="1:36" s="119" customFormat="1" ht="14.1" customHeight="1">
      <c r="A11" s="266">
        <v>6</v>
      </c>
      <c r="B11" s="434" t="s">
        <v>331</v>
      </c>
      <c r="C11" s="490">
        <v>241289.26</v>
      </c>
      <c r="D11" s="428"/>
      <c r="E11" s="431">
        <v>6</v>
      </c>
      <c r="F11" s="434" t="s">
        <v>328</v>
      </c>
      <c r="G11" s="499">
        <v>20174423</v>
      </c>
      <c r="H11" s="164"/>
      <c r="I11" s="432"/>
      <c r="J11" s="432"/>
      <c r="K11" s="432"/>
      <c r="L11" s="432"/>
      <c r="M11" s="432"/>
      <c r="N11" s="432"/>
      <c r="O11" s="432"/>
      <c r="P11" s="432"/>
      <c r="Q11" s="432"/>
      <c r="R11" s="432"/>
      <c r="S11" s="432"/>
      <c r="T11" s="432"/>
      <c r="U11" s="432"/>
      <c r="V11" s="432"/>
      <c r="W11" s="432"/>
      <c r="X11" s="432"/>
      <c r="Y11" s="432"/>
      <c r="Z11" s="432"/>
      <c r="AA11" s="432"/>
      <c r="AB11" s="432"/>
      <c r="AC11" s="432"/>
      <c r="AD11" s="432"/>
      <c r="AE11" s="432"/>
      <c r="AF11" s="432"/>
      <c r="AG11" s="432"/>
      <c r="AH11" s="432"/>
      <c r="AI11" s="432"/>
      <c r="AJ11" s="432"/>
    </row>
    <row r="12" spans="1:36" s="119" customFormat="1" ht="14.1" customHeight="1">
      <c r="A12" s="266">
        <v>7</v>
      </c>
      <c r="B12" s="434" t="s">
        <v>330</v>
      </c>
      <c r="C12" s="490">
        <v>153092.54999999999</v>
      </c>
      <c r="D12" s="428"/>
      <c r="E12" s="431">
        <v>7</v>
      </c>
      <c r="F12" s="434" t="s">
        <v>331</v>
      </c>
      <c r="G12" s="499">
        <v>18082738</v>
      </c>
      <c r="H12" s="164"/>
      <c r="I12" s="122"/>
      <c r="J12" s="122"/>
      <c r="K12" s="122"/>
      <c r="L12" s="122"/>
      <c r="M12" s="122"/>
      <c r="N12" s="122"/>
      <c r="O12" s="122"/>
      <c r="P12" s="122"/>
      <c r="Q12" s="122"/>
      <c r="R12" s="122"/>
      <c r="S12" s="122"/>
      <c r="T12" s="122"/>
      <c r="U12" s="122"/>
      <c r="V12" s="122"/>
      <c r="W12" s="122"/>
      <c r="X12" s="122"/>
      <c r="Y12" s="122"/>
      <c r="Z12" s="122"/>
      <c r="AA12" s="122"/>
      <c r="AB12" s="122"/>
      <c r="AC12" s="122"/>
      <c r="AD12" s="122"/>
      <c r="AE12" s="122"/>
      <c r="AF12" s="122"/>
      <c r="AG12" s="122"/>
      <c r="AH12" s="122"/>
      <c r="AI12" s="122"/>
      <c r="AJ12" s="122"/>
    </row>
    <row r="13" spans="1:36" s="119" customFormat="1" ht="14.1" customHeight="1">
      <c r="A13" s="266">
        <v>8</v>
      </c>
      <c r="B13" s="434" t="s">
        <v>559</v>
      </c>
      <c r="C13" s="490">
        <v>105653.62</v>
      </c>
      <c r="D13" s="428"/>
      <c r="E13" s="431">
        <v>8</v>
      </c>
      <c r="F13" s="434" t="s">
        <v>560</v>
      </c>
      <c r="G13" s="499">
        <v>10302062</v>
      </c>
      <c r="H13" s="164"/>
      <c r="I13" s="142"/>
      <c r="J13" s="142"/>
      <c r="K13" s="142"/>
      <c r="L13" s="142"/>
      <c r="M13" s="14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row>
    <row r="14" spans="1:36" s="119" customFormat="1" ht="14.1" customHeight="1">
      <c r="A14" s="266">
        <v>9</v>
      </c>
      <c r="B14" s="434" t="s">
        <v>560</v>
      </c>
      <c r="C14" s="490">
        <v>100142.66</v>
      </c>
      <c r="D14" s="428"/>
      <c r="E14" s="431">
        <v>9</v>
      </c>
      <c r="F14" s="434" t="s">
        <v>336</v>
      </c>
      <c r="G14" s="499">
        <v>9834242</v>
      </c>
      <c r="H14" s="164"/>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row>
    <row r="15" spans="1:36" s="119" customFormat="1" ht="14.1" customHeight="1">
      <c r="A15" s="266">
        <v>10</v>
      </c>
      <c r="B15" s="434" t="s">
        <v>338</v>
      </c>
      <c r="C15" s="490">
        <v>72075.740000000005</v>
      </c>
      <c r="D15" s="428"/>
      <c r="E15" s="431">
        <v>10</v>
      </c>
      <c r="F15" s="434" t="s">
        <v>338</v>
      </c>
      <c r="G15" s="499">
        <v>8499633</v>
      </c>
      <c r="H15" s="164"/>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row>
    <row r="16" spans="1:36" s="119" customFormat="1" ht="14.1" customHeight="1">
      <c r="A16" s="266">
        <v>11</v>
      </c>
      <c r="B16" s="434" t="s">
        <v>337</v>
      </c>
      <c r="C16" s="490">
        <v>67709.75</v>
      </c>
      <c r="D16" s="428"/>
      <c r="E16" s="431">
        <v>11</v>
      </c>
      <c r="F16" s="434" t="s">
        <v>333</v>
      </c>
      <c r="G16" s="499">
        <v>7343439</v>
      </c>
      <c r="H16" s="164"/>
      <c r="I16" s="122"/>
      <c r="J16" s="122"/>
      <c r="K16" s="122"/>
      <c r="L16" s="122"/>
      <c r="M16" s="122"/>
      <c r="N16" s="122"/>
      <c r="O16" s="122"/>
      <c r="P16" s="122"/>
      <c r="Q16" s="122"/>
      <c r="R16" s="122"/>
      <c r="S16" s="122"/>
      <c r="T16" s="122"/>
      <c r="U16" s="122"/>
      <c r="V16" s="122"/>
      <c r="W16" s="122"/>
      <c r="X16" s="122"/>
      <c r="Y16" s="122"/>
      <c r="Z16" s="122"/>
      <c r="AA16" s="122"/>
      <c r="AB16" s="122"/>
      <c r="AC16" s="122"/>
      <c r="AD16" s="122"/>
      <c r="AE16" s="122"/>
      <c r="AF16" s="122"/>
      <c r="AG16" s="122"/>
      <c r="AH16" s="122"/>
      <c r="AI16" s="122"/>
      <c r="AJ16" s="122"/>
    </row>
    <row r="17" spans="1:36" s="119" customFormat="1" ht="14.1" customHeight="1">
      <c r="A17" s="266">
        <v>12</v>
      </c>
      <c r="B17" s="434" t="s">
        <v>332</v>
      </c>
      <c r="C17" s="490">
        <v>61818.82</v>
      </c>
      <c r="D17" s="428"/>
      <c r="E17" s="431">
        <v>12</v>
      </c>
      <c r="F17" s="434" t="s">
        <v>337</v>
      </c>
      <c r="G17" s="499">
        <v>7155132</v>
      </c>
      <c r="H17" s="164"/>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row>
    <row r="18" spans="1:36" s="119" customFormat="1" ht="14.1" customHeight="1">
      <c r="A18" s="266">
        <v>13</v>
      </c>
      <c r="B18" s="434" t="s">
        <v>335</v>
      </c>
      <c r="C18" s="490">
        <v>58221.86</v>
      </c>
      <c r="D18" s="428"/>
      <c r="E18" s="431">
        <v>13</v>
      </c>
      <c r="F18" s="434" t="s">
        <v>334</v>
      </c>
      <c r="G18" s="499">
        <v>6571063</v>
      </c>
      <c r="H18" s="164"/>
      <c r="I18" s="122"/>
      <c r="J18" s="122"/>
      <c r="K18" s="122"/>
      <c r="L18" s="122"/>
      <c r="M18" s="122"/>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row>
    <row r="19" spans="1:36" s="119" customFormat="1" ht="14.1" customHeight="1">
      <c r="A19" s="266">
        <v>14</v>
      </c>
      <c r="B19" s="434" t="s">
        <v>561</v>
      </c>
      <c r="C19" s="490">
        <v>45733.04</v>
      </c>
      <c r="D19" s="428"/>
      <c r="E19" s="431">
        <v>14</v>
      </c>
      <c r="F19" s="434" t="s">
        <v>564</v>
      </c>
      <c r="G19" s="499">
        <v>5854691</v>
      </c>
      <c r="H19" s="164"/>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row>
    <row r="20" spans="1:36" s="119" customFormat="1" ht="14.1" customHeight="1">
      <c r="A20" s="266">
        <v>15</v>
      </c>
      <c r="B20" s="434" t="s">
        <v>336</v>
      </c>
      <c r="C20" s="490">
        <v>40405.56</v>
      </c>
      <c r="D20" s="428"/>
      <c r="E20" s="431">
        <v>15</v>
      </c>
      <c r="F20" s="434" t="s">
        <v>490</v>
      </c>
      <c r="G20" s="499">
        <v>5270123</v>
      </c>
      <c r="H20" s="164"/>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row>
    <row r="21" spans="1:36" s="119" customFormat="1" ht="14.1" customHeight="1">
      <c r="A21" s="266">
        <v>16</v>
      </c>
      <c r="B21" s="434" t="s">
        <v>334</v>
      </c>
      <c r="C21" s="490">
        <v>36704.339999999997</v>
      </c>
      <c r="D21" s="428"/>
      <c r="E21" s="431">
        <v>16</v>
      </c>
      <c r="F21" s="434" t="s">
        <v>335</v>
      </c>
      <c r="G21" s="499">
        <v>4840697</v>
      </c>
      <c r="H21" s="164"/>
      <c r="I21" s="122"/>
      <c r="J21" s="122"/>
      <c r="K21" s="122"/>
      <c r="L21" s="122"/>
      <c r="M21" s="122"/>
      <c r="N21" s="122"/>
      <c r="O21" s="122"/>
      <c r="P21" s="122"/>
      <c r="Q21" s="122"/>
      <c r="R21" s="122"/>
      <c r="S21" s="122"/>
      <c r="T21" s="122"/>
      <c r="U21" s="122"/>
      <c r="V21" s="122"/>
      <c r="W21" s="122"/>
      <c r="X21" s="122"/>
      <c r="Y21" s="122"/>
      <c r="Z21" s="122"/>
      <c r="AA21" s="122"/>
      <c r="AB21" s="122"/>
      <c r="AC21" s="122"/>
      <c r="AD21" s="122"/>
      <c r="AE21" s="122"/>
      <c r="AF21" s="122"/>
      <c r="AG21" s="122"/>
      <c r="AH21" s="122"/>
      <c r="AI21" s="122"/>
      <c r="AJ21" s="122"/>
    </row>
    <row r="22" spans="1:36" s="119" customFormat="1" ht="14.1" customHeight="1">
      <c r="A22" s="266">
        <v>17</v>
      </c>
      <c r="B22" s="434" t="s">
        <v>333</v>
      </c>
      <c r="C22" s="490">
        <v>31372.38</v>
      </c>
      <c r="D22" s="428"/>
      <c r="E22" s="431">
        <v>17</v>
      </c>
      <c r="F22" s="434" t="s">
        <v>332</v>
      </c>
      <c r="G22" s="499">
        <v>4475984</v>
      </c>
      <c r="H22" s="164"/>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row>
    <row r="23" spans="1:36" s="119" customFormat="1" ht="14.1" customHeight="1">
      <c r="A23" s="266">
        <v>18</v>
      </c>
      <c r="B23" s="434" t="s">
        <v>421</v>
      </c>
      <c r="C23" s="490">
        <v>25289.46</v>
      </c>
      <c r="D23" s="428"/>
      <c r="E23" s="431">
        <v>18</v>
      </c>
      <c r="F23" s="434" t="s">
        <v>563</v>
      </c>
      <c r="G23" s="499">
        <v>4431872</v>
      </c>
      <c r="H23" s="164"/>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row>
    <row r="24" spans="1:36" s="119" customFormat="1" ht="14.1" customHeight="1">
      <c r="A24" s="266">
        <v>19</v>
      </c>
      <c r="B24" s="434" t="s">
        <v>562</v>
      </c>
      <c r="C24" s="490">
        <v>19347.2</v>
      </c>
      <c r="D24" s="428"/>
      <c r="E24" s="431">
        <v>19</v>
      </c>
      <c r="F24" s="434" t="s">
        <v>354</v>
      </c>
      <c r="G24" s="499">
        <v>4304111</v>
      </c>
      <c r="H24" s="164"/>
      <c r="I24" s="122"/>
      <c r="J24" s="122"/>
      <c r="K24" s="122"/>
      <c r="L24" s="122"/>
      <c r="M24" s="122"/>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row>
    <row r="25" spans="1:36" s="119" customFormat="1" ht="14.1" customHeight="1">
      <c r="A25" s="266">
        <v>20</v>
      </c>
      <c r="B25" s="434" t="s">
        <v>563</v>
      </c>
      <c r="C25" s="490">
        <v>15905.28</v>
      </c>
      <c r="D25" s="428"/>
      <c r="E25" s="431">
        <v>20</v>
      </c>
      <c r="F25" s="434" t="s">
        <v>559</v>
      </c>
      <c r="G25" s="499">
        <v>4014408</v>
      </c>
      <c r="H25" s="164"/>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row>
    <row r="26" spans="1:36" s="119" customFormat="1" ht="14.1" customHeight="1">
      <c r="A26" s="122"/>
      <c r="D26" s="122"/>
      <c r="E26" s="122"/>
      <c r="F26" s="122"/>
      <c r="G26" s="122"/>
      <c r="H26" s="122"/>
      <c r="I26" s="122"/>
      <c r="J26" s="122"/>
      <c r="K26" s="122"/>
      <c r="L26" s="122"/>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row>
    <row r="27" spans="1:36" s="119" customFormat="1" ht="14.1" customHeight="1">
      <c r="A27" s="433"/>
      <c r="B27" s="434" t="s">
        <v>304</v>
      </c>
      <c r="C27" s="427">
        <v>119591.31</v>
      </c>
      <c r="D27" s="122"/>
      <c r="E27" s="122"/>
      <c r="F27" s="434" t="s">
        <v>304</v>
      </c>
      <c r="G27" s="430">
        <v>16782843</v>
      </c>
      <c r="H27" s="122"/>
      <c r="I27" s="164"/>
      <c r="J27" s="122"/>
      <c r="K27" s="122"/>
      <c r="L27" s="122"/>
      <c r="M27" s="122"/>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row>
    <row r="28" spans="1:36" s="119" customFormat="1" ht="14.25">
      <c r="B28" s="684" t="s">
        <v>364</v>
      </c>
      <c r="C28" s="685"/>
      <c r="D28" s="685"/>
      <c r="E28" s="122"/>
      <c r="F28" s="122"/>
      <c r="G28" s="122"/>
      <c r="H28" s="122"/>
      <c r="I28" s="122"/>
      <c r="J28" s="122"/>
      <c r="K28" s="122"/>
      <c r="L28" s="122"/>
      <c r="M28" s="122"/>
      <c r="N28" s="122"/>
      <c r="O28" s="122"/>
      <c r="P28" s="122"/>
      <c r="Q28" s="122"/>
      <c r="R28" s="122"/>
      <c r="S28" s="122"/>
      <c r="T28" s="122"/>
      <c r="U28" s="122"/>
      <c r="V28" s="122"/>
      <c r="W28" s="122"/>
      <c r="X28" s="122"/>
      <c r="Y28" s="122"/>
      <c r="Z28" s="122"/>
      <c r="AA28" s="122"/>
      <c r="AB28" s="122"/>
      <c r="AC28" s="122"/>
      <c r="AD28" s="122"/>
      <c r="AE28" s="122"/>
      <c r="AF28" s="122"/>
      <c r="AG28" s="122"/>
    </row>
    <row r="29" spans="1:36" s="119" customFormat="1" ht="12.75">
      <c r="B29" s="437"/>
      <c r="C29" s="164"/>
      <c r="D29" s="164"/>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row>
    <row r="30" spans="1:36" ht="12.75">
      <c r="B30" s="435" t="s">
        <v>466</v>
      </c>
    </row>
    <row r="31" spans="1:36" ht="12.75">
      <c r="B31" s="436" t="s">
        <v>339</v>
      </c>
    </row>
  </sheetData>
  <mergeCells count="4">
    <mergeCell ref="A1:D1"/>
    <mergeCell ref="A4:C4"/>
    <mergeCell ref="E4:G4"/>
    <mergeCell ref="B28:D28"/>
  </mergeCells>
  <phoneticPr fontId="5" type="noConversion"/>
  <printOptions horizontalCentered="1"/>
  <pageMargins left="0.75" right="0.75" top="1" bottom="1" header="0.5" footer="0.5"/>
  <pageSetup scale="75" orientation="landscape" r:id="rId1"/>
  <headerFooter alignWithMargins="0">
    <oddHeader>&amp;R&amp;F
&amp;A</oddHeader>
    <oddFooter>&amp;RFebruary 2014</oddFooter>
  </headerFooter>
</worksheet>
</file>

<file path=xl/worksheets/sheet13.xml><?xml version="1.0" encoding="utf-8"?>
<worksheet xmlns="http://schemas.openxmlformats.org/spreadsheetml/2006/main" xmlns:r="http://schemas.openxmlformats.org/officeDocument/2006/relationships">
  <sheetPr codeName="Sheet27"/>
  <dimension ref="A1:S31"/>
  <sheetViews>
    <sheetView topLeftCell="A19" zoomScale="84" zoomScaleNormal="84" workbookViewId="0">
      <selection activeCell="G43" sqref="G43:H46"/>
    </sheetView>
  </sheetViews>
  <sheetFormatPr defaultRowHeight="12.75"/>
  <cols>
    <col min="1" max="1" width="13.42578125" customWidth="1"/>
    <col min="2" max="2" width="13.42578125" style="6" customWidth="1"/>
    <col min="3" max="7" width="13.42578125" customWidth="1"/>
    <col min="8" max="8" width="14.85546875" customWidth="1"/>
    <col min="9" max="10" width="13.42578125" customWidth="1"/>
    <col min="11" max="11" width="15.42578125" customWidth="1"/>
    <col min="12" max="19" width="13.42578125" customWidth="1"/>
  </cols>
  <sheetData>
    <row r="1" spans="1:8" s="460" customFormat="1" ht="27" customHeight="1">
      <c r="A1" s="686" t="s">
        <v>565</v>
      </c>
      <c r="B1" s="687"/>
      <c r="C1" s="687"/>
      <c r="D1" s="687"/>
      <c r="E1" s="687"/>
      <c r="F1" s="687"/>
      <c r="G1" s="687"/>
      <c r="H1" s="687"/>
    </row>
    <row r="2" spans="1:8">
      <c r="A2" s="21"/>
    </row>
    <row r="24" spans="1:19">
      <c r="A24" t="s">
        <v>77</v>
      </c>
    </row>
    <row r="25" spans="1:19" s="1" customFormat="1">
      <c r="A25" s="438" t="s">
        <v>142</v>
      </c>
      <c r="B25" s="130" t="s">
        <v>72</v>
      </c>
      <c r="C25" s="130" t="s">
        <v>228</v>
      </c>
      <c r="D25" s="130" t="s">
        <v>129</v>
      </c>
      <c r="E25" s="130" t="s">
        <v>130</v>
      </c>
      <c r="F25" s="319" t="s">
        <v>157</v>
      </c>
      <c r="G25" s="319" t="s">
        <v>98</v>
      </c>
      <c r="H25" s="319" t="s">
        <v>99</v>
      </c>
      <c r="I25" s="621" t="s">
        <v>66</v>
      </c>
      <c r="J25" s="319" t="s">
        <v>104</v>
      </c>
      <c r="K25" s="319" t="s">
        <v>300</v>
      </c>
      <c r="L25" s="319" t="s">
        <v>105</v>
      </c>
      <c r="M25" s="319" t="s">
        <v>174</v>
      </c>
    </row>
    <row r="26" spans="1:19" s="1" customFormat="1">
      <c r="A26" s="110">
        <f>E31+F31+G31</f>
        <v>756</v>
      </c>
      <c r="B26" s="110">
        <f>A31</f>
        <v>155</v>
      </c>
      <c r="C26" s="110">
        <f>B31</f>
        <v>214</v>
      </c>
      <c r="D26" s="110">
        <f>C31</f>
        <v>2052</v>
      </c>
      <c r="E26" s="110">
        <f>D31</f>
        <v>245</v>
      </c>
      <c r="F26" s="110">
        <f>H31+I31+J31+K31</f>
        <v>241</v>
      </c>
      <c r="G26" s="110">
        <f>L31</f>
        <v>587</v>
      </c>
      <c r="H26" s="110">
        <f>M31+N31+O31</f>
        <v>383</v>
      </c>
      <c r="I26" s="110">
        <f>P31</f>
        <v>77</v>
      </c>
      <c r="J26" s="110">
        <f>Q31</f>
        <v>1130</v>
      </c>
      <c r="K26" s="110">
        <f>R31</f>
        <v>689</v>
      </c>
      <c r="L26" s="110">
        <f>S31</f>
        <v>117</v>
      </c>
      <c r="M26" s="110">
        <f>SUM(A26:L26)</f>
        <v>6646</v>
      </c>
    </row>
    <row r="29" spans="1:19">
      <c r="A29" t="s">
        <v>63</v>
      </c>
    </row>
    <row r="30" spans="1:19" s="226" customFormat="1" ht="25.5">
      <c r="A30" s="147" t="s">
        <v>72</v>
      </c>
      <c r="B30" s="138" t="s">
        <v>228</v>
      </c>
      <c r="C30" s="147" t="s">
        <v>129</v>
      </c>
      <c r="D30" s="147" t="s">
        <v>130</v>
      </c>
      <c r="E30" s="147" t="s">
        <v>454</v>
      </c>
      <c r="F30" s="147" t="s">
        <v>73</v>
      </c>
      <c r="G30" s="147" t="s">
        <v>358</v>
      </c>
      <c r="H30" s="147" t="s">
        <v>97</v>
      </c>
      <c r="I30" s="147" t="s">
        <v>452</v>
      </c>
      <c r="J30" s="147" t="s">
        <v>453</v>
      </c>
      <c r="K30" s="310" t="s">
        <v>323</v>
      </c>
      <c r="L30" s="147" t="s">
        <v>98</v>
      </c>
      <c r="M30" s="147" t="s">
        <v>99</v>
      </c>
      <c r="N30" s="147" t="s">
        <v>456</v>
      </c>
      <c r="O30" s="147" t="s">
        <v>165</v>
      </c>
      <c r="P30" s="131" t="s">
        <v>66</v>
      </c>
      <c r="Q30" s="147" t="s">
        <v>104</v>
      </c>
      <c r="R30" s="147" t="s">
        <v>438</v>
      </c>
      <c r="S30" s="131" t="s">
        <v>105</v>
      </c>
    </row>
    <row r="31" spans="1:19" s="6" customFormat="1">
      <c r="A31" s="567">
        <v>155</v>
      </c>
      <c r="B31" s="567">
        <v>214</v>
      </c>
      <c r="C31" s="567">
        <v>2052</v>
      </c>
      <c r="D31" s="567">
        <v>245</v>
      </c>
      <c r="E31" s="567">
        <v>132</v>
      </c>
      <c r="F31" s="567">
        <v>283</v>
      </c>
      <c r="G31" s="567">
        <v>341</v>
      </c>
      <c r="H31" s="567">
        <v>120</v>
      </c>
      <c r="I31" s="567">
        <v>3</v>
      </c>
      <c r="J31" s="567">
        <v>2</v>
      </c>
      <c r="K31" s="567">
        <v>116</v>
      </c>
      <c r="L31" s="567">
        <v>587</v>
      </c>
      <c r="M31" s="567">
        <v>120</v>
      </c>
      <c r="N31" s="567">
        <v>11</v>
      </c>
      <c r="O31" s="567">
        <v>252</v>
      </c>
      <c r="P31" s="567">
        <v>77</v>
      </c>
      <c r="Q31" s="567">
        <v>1130</v>
      </c>
      <c r="R31" s="567">
        <v>689</v>
      </c>
      <c r="S31" s="567">
        <v>117</v>
      </c>
    </row>
  </sheetData>
  <mergeCells count="1">
    <mergeCell ref="A1:H1"/>
  </mergeCells>
  <printOptions horizontalCentered="1"/>
  <pageMargins left="0.75" right="0.75" top="1" bottom="1" header="0.5" footer="0.5"/>
  <pageSetup scale="75" orientation="landscape" r:id="rId1"/>
  <headerFooter alignWithMargins="0">
    <oddHeader>&amp;R&amp;F
&amp;A</oddHeader>
    <oddFooter>&amp;RFebruary 2014</oddFooter>
  </headerFooter>
  <drawing r:id="rId2"/>
</worksheet>
</file>

<file path=xl/worksheets/sheet14.xml><?xml version="1.0" encoding="utf-8"?>
<worksheet xmlns="http://schemas.openxmlformats.org/spreadsheetml/2006/main" xmlns:r="http://schemas.openxmlformats.org/officeDocument/2006/relationships">
  <sheetPr codeName="Sheet11"/>
  <dimension ref="A3:AA31"/>
  <sheetViews>
    <sheetView zoomScaleNormal="100" workbookViewId="0">
      <selection activeCell="G18" sqref="G18"/>
    </sheetView>
  </sheetViews>
  <sheetFormatPr defaultColWidth="11.42578125" defaultRowHeight="12.75"/>
  <cols>
    <col min="1" max="1" width="11.42578125" style="122"/>
    <col min="2" max="2" width="25.140625" style="122" customWidth="1"/>
    <col min="3" max="3" width="64.5703125" style="122" customWidth="1"/>
    <col min="4" max="4" width="11.42578125" style="122"/>
    <col min="5" max="5" width="10.85546875" style="142" customWidth="1"/>
    <col min="6" max="6" width="11.42578125" style="142"/>
    <col min="7" max="16384" width="11.42578125" style="122"/>
  </cols>
  <sheetData>
    <row r="3" spans="1:6" s="119" customFormat="1" ht="15.95" customHeight="1">
      <c r="A3" s="688" t="s">
        <v>246</v>
      </c>
      <c r="B3" s="688"/>
      <c r="C3" s="688"/>
      <c r="D3" s="688"/>
      <c r="E3" s="688"/>
      <c r="F3" s="419"/>
    </row>
    <row r="4" spans="1:6" s="119" customFormat="1" ht="15.95" customHeight="1">
      <c r="A4" s="579"/>
      <c r="B4" s="577" t="s">
        <v>5</v>
      </c>
      <c r="C4" s="577" t="s">
        <v>240</v>
      </c>
      <c r="D4" s="580" t="s">
        <v>256</v>
      </c>
      <c r="E4" s="577" t="s">
        <v>424</v>
      </c>
      <c r="F4" s="419"/>
    </row>
    <row r="5" spans="1:6" s="119" customFormat="1">
      <c r="A5" s="491">
        <v>1</v>
      </c>
      <c r="B5" s="137" t="s">
        <v>11</v>
      </c>
      <c r="C5" s="575" t="s">
        <v>401</v>
      </c>
      <c r="D5" s="317">
        <v>398907.23</v>
      </c>
      <c r="E5" s="199">
        <v>4098343</v>
      </c>
      <c r="F5" s="419"/>
    </row>
    <row r="6" spans="1:6" s="119" customFormat="1">
      <c r="A6" s="491">
        <v>2</v>
      </c>
      <c r="B6" s="137" t="s">
        <v>8</v>
      </c>
      <c r="C6" s="575" t="s">
        <v>340</v>
      </c>
      <c r="D6" s="317">
        <v>368325.09</v>
      </c>
      <c r="E6" s="199">
        <v>7868201</v>
      </c>
      <c r="F6" s="419"/>
    </row>
    <row r="7" spans="1:6" s="119" customFormat="1">
      <c r="A7" s="491">
        <v>3</v>
      </c>
      <c r="B7" s="137" t="s">
        <v>7</v>
      </c>
      <c r="C7" s="575" t="s">
        <v>401</v>
      </c>
      <c r="D7" s="317">
        <v>339845.22</v>
      </c>
      <c r="E7" s="199">
        <v>3328557</v>
      </c>
      <c r="F7" s="419"/>
    </row>
    <row r="8" spans="1:6" s="119" customFormat="1" ht="12.75" customHeight="1">
      <c r="A8" s="100">
        <v>4</v>
      </c>
      <c r="B8" s="137" t="s">
        <v>47</v>
      </c>
      <c r="C8" s="575" t="s">
        <v>343</v>
      </c>
      <c r="D8" s="317">
        <v>211364.13</v>
      </c>
      <c r="E8" s="199">
        <v>1658684</v>
      </c>
      <c r="F8" s="419"/>
    </row>
    <row r="9" spans="1:6" s="119" customFormat="1" ht="12.75" customHeight="1">
      <c r="A9" s="100">
        <v>5</v>
      </c>
      <c r="B9" s="137" t="s">
        <v>264</v>
      </c>
      <c r="C9" s="575" t="s">
        <v>265</v>
      </c>
      <c r="D9" s="317">
        <v>201163.13</v>
      </c>
      <c r="E9" s="199">
        <v>7024927</v>
      </c>
      <c r="F9" s="419"/>
    </row>
    <row r="10" spans="1:6" s="119" customFormat="1">
      <c r="A10" s="100">
        <v>6</v>
      </c>
      <c r="B10" s="137" t="s">
        <v>16</v>
      </c>
      <c r="C10" s="575" t="s">
        <v>402</v>
      </c>
      <c r="D10" s="317">
        <v>184498.36</v>
      </c>
      <c r="E10" s="199">
        <v>7262297</v>
      </c>
      <c r="F10" s="419"/>
    </row>
    <row r="11" spans="1:6" s="119" customFormat="1">
      <c r="A11" s="100">
        <v>7</v>
      </c>
      <c r="B11" s="137" t="s">
        <v>46</v>
      </c>
      <c r="C11" s="575" t="s">
        <v>251</v>
      </c>
      <c r="D11" s="317">
        <v>166373.19</v>
      </c>
      <c r="E11" s="199">
        <v>5197945</v>
      </c>
      <c r="F11" s="419"/>
    </row>
    <row r="12" spans="1:6" s="119" customFormat="1" ht="25.5">
      <c r="A12" s="100">
        <v>8</v>
      </c>
      <c r="B12" s="137" t="s">
        <v>476</v>
      </c>
      <c r="C12" s="575" t="s">
        <v>477</v>
      </c>
      <c r="D12" s="317">
        <v>152024.54999999999</v>
      </c>
      <c r="E12" s="199">
        <v>341894</v>
      </c>
      <c r="F12" s="419"/>
    </row>
    <row r="13" spans="1:6" s="119" customFormat="1">
      <c r="A13" s="100">
        <v>9</v>
      </c>
      <c r="B13" s="137" t="s">
        <v>566</v>
      </c>
      <c r="C13" s="575" t="s">
        <v>567</v>
      </c>
      <c r="D13" s="317">
        <v>143318.43</v>
      </c>
      <c r="E13" s="199">
        <v>1562875</v>
      </c>
      <c r="F13" s="419"/>
    </row>
    <row r="14" spans="1:6" s="119" customFormat="1" ht="25.5">
      <c r="A14" s="100">
        <v>10</v>
      </c>
      <c r="B14" s="137" t="s">
        <v>443</v>
      </c>
      <c r="C14" s="575" t="s">
        <v>444</v>
      </c>
      <c r="D14" s="317">
        <v>142137.39000000001</v>
      </c>
      <c r="E14" s="199">
        <v>19053338</v>
      </c>
      <c r="F14" s="419"/>
    </row>
    <row r="15" spans="1:6">
      <c r="A15" s="157"/>
      <c r="B15" s="157"/>
      <c r="C15" s="157"/>
      <c r="D15" s="157"/>
      <c r="E15" s="421"/>
    </row>
    <row r="16" spans="1:6">
      <c r="A16" s="157"/>
      <c r="B16" s="157"/>
      <c r="C16" s="157"/>
      <c r="D16" s="157"/>
      <c r="E16" s="421"/>
    </row>
    <row r="17" spans="1:27" ht="15">
      <c r="A17" s="689" t="s">
        <v>414</v>
      </c>
      <c r="B17" s="689"/>
      <c r="C17" s="689"/>
      <c r="D17" s="689"/>
      <c r="E17" s="689"/>
    </row>
    <row r="18" spans="1:27" s="119" customFormat="1">
      <c r="A18" s="581"/>
      <c r="B18" s="147" t="s">
        <v>122</v>
      </c>
      <c r="C18" s="582" t="s">
        <v>240</v>
      </c>
      <c r="D18" s="147" t="s">
        <v>274</v>
      </c>
      <c r="E18" s="155" t="s">
        <v>6</v>
      </c>
      <c r="F18" s="142"/>
      <c r="G18" s="122"/>
      <c r="H18" s="122"/>
      <c r="I18" s="122"/>
      <c r="J18" s="122"/>
      <c r="K18" s="122"/>
      <c r="L18" s="122"/>
      <c r="M18" s="122"/>
      <c r="N18" s="122"/>
      <c r="O18" s="122"/>
      <c r="P18" s="122"/>
      <c r="Q18" s="122"/>
      <c r="R18" s="122"/>
      <c r="S18" s="122"/>
      <c r="T18" s="122"/>
      <c r="U18" s="122"/>
      <c r="V18" s="122"/>
      <c r="W18" s="122"/>
      <c r="X18" s="122"/>
      <c r="Y18" s="122"/>
      <c r="Z18" s="122"/>
      <c r="AA18" s="122"/>
    </row>
    <row r="19" spans="1:27" s="119" customFormat="1">
      <c r="A19" s="491">
        <v>1</v>
      </c>
      <c r="B19" s="137" t="s">
        <v>268</v>
      </c>
      <c r="C19" s="575" t="s">
        <v>269</v>
      </c>
      <c r="D19" s="199">
        <v>28919111</v>
      </c>
      <c r="E19" s="317">
        <v>12842.113461230469</v>
      </c>
      <c r="F19" s="142"/>
      <c r="G19" s="122"/>
      <c r="H19" s="122"/>
      <c r="I19" s="122"/>
      <c r="J19" s="122"/>
      <c r="K19" s="122"/>
      <c r="L19" s="122"/>
      <c r="M19" s="122"/>
      <c r="N19" s="122"/>
      <c r="O19" s="122"/>
      <c r="P19" s="122"/>
      <c r="Q19" s="122"/>
      <c r="R19" s="122"/>
      <c r="S19" s="122"/>
      <c r="T19" s="122"/>
      <c r="U19" s="122"/>
      <c r="V19" s="122"/>
      <c r="W19" s="122"/>
      <c r="X19" s="122"/>
      <c r="Y19" s="122"/>
      <c r="Z19" s="122"/>
      <c r="AA19" s="122"/>
    </row>
    <row r="20" spans="1:27" s="119" customFormat="1">
      <c r="A20" s="491">
        <v>2</v>
      </c>
      <c r="B20" s="137" t="s">
        <v>31</v>
      </c>
      <c r="C20" s="575" t="s">
        <v>220</v>
      </c>
      <c r="D20" s="199">
        <v>25323244</v>
      </c>
      <c r="E20" s="317">
        <v>53091.72</v>
      </c>
      <c r="F20" s="142"/>
      <c r="G20" s="122"/>
      <c r="H20" s="122"/>
      <c r="I20" s="122"/>
      <c r="J20" s="122"/>
      <c r="K20" s="122"/>
      <c r="L20" s="122"/>
      <c r="M20" s="122"/>
      <c r="N20" s="122"/>
      <c r="O20" s="122"/>
      <c r="P20" s="122"/>
      <c r="Q20" s="122"/>
      <c r="R20" s="122"/>
      <c r="S20" s="122"/>
      <c r="T20" s="122"/>
      <c r="U20" s="122"/>
      <c r="V20" s="122"/>
      <c r="W20" s="122"/>
      <c r="X20" s="122"/>
      <c r="Y20" s="122"/>
      <c r="Z20" s="122"/>
      <c r="AA20" s="122"/>
    </row>
    <row r="21" spans="1:27" s="119" customFormat="1">
      <c r="A21" s="491">
        <v>3</v>
      </c>
      <c r="B21" s="137" t="s">
        <v>447</v>
      </c>
      <c r="C21" s="575" t="s">
        <v>448</v>
      </c>
      <c r="D21" s="199">
        <v>20555802</v>
      </c>
      <c r="E21" s="317">
        <v>27881.16</v>
      </c>
      <c r="F21" s="142"/>
      <c r="G21" s="122"/>
      <c r="H21" s="122"/>
      <c r="I21" s="122"/>
      <c r="J21" s="122"/>
      <c r="K21" s="122"/>
      <c r="L21" s="122"/>
      <c r="M21" s="122"/>
      <c r="N21" s="122"/>
      <c r="O21" s="122"/>
      <c r="P21" s="122"/>
      <c r="Q21" s="122"/>
      <c r="R21" s="122"/>
      <c r="S21" s="122"/>
      <c r="T21" s="122"/>
      <c r="U21" s="122"/>
      <c r="V21" s="122"/>
      <c r="W21" s="122"/>
      <c r="X21" s="122"/>
      <c r="Y21" s="122"/>
      <c r="Z21" s="122"/>
      <c r="AA21" s="122"/>
    </row>
    <row r="22" spans="1:27" s="119" customFormat="1" ht="25.5" customHeight="1">
      <c r="A22" s="100">
        <v>4</v>
      </c>
      <c r="B22" s="137" t="s">
        <v>443</v>
      </c>
      <c r="C22" s="575" t="s">
        <v>444</v>
      </c>
      <c r="D22" s="199">
        <v>19053338</v>
      </c>
      <c r="E22" s="317">
        <v>142137.39000000001</v>
      </c>
      <c r="F22" s="142"/>
      <c r="G22" s="122"/>
      <c r="H22" s="122"/>
      <c r="I22" s="122"/>
      <c r="J22" s="122"/>
      <c r="K22" s="122"/>
      <c r="L22" s="122"/>
      <c r="M22" s="122"/>
      <c r="N22" s="122"/>
      <c r="O22" s="122"/>
      <c r="P22" s="122"/>
      <c r="Q22" s="122"/>
      <c r="R22" s="122"/>
      <c r="S22" s="122"/>
      <c r="T22" s="122"/>
      <c r="U22" s="122"/>
      <c r="V22" s="122"/>
      <c r="W22" s="122"/>
      <c r="X22" s="122"/>
      <c r="Y22" s="122"/>
      <c r="Z22" s="122"/>
      <c r="AA22" s="122"/>
    </row>
    <row r="23" spans="1:27" s="119" customFormat="1">
      <c r="A23" s="100">
        <v>5</v>
      </c>
      <c r="B23" s="137" t="s">
        <v>568</v>
      </c>
      <c r="C23" s="575" t="s">
        <v>571</v>
      </c>
      <c r="D23" s="199">
        <v>16873392</v>
      </c>
      <c r="E23" s="317">
        <v>951.32</v>
      </c>
      <c r="F23" s="142"/>
      <c r="G23" s="122"/>
      <c r="H23" s="122"/>
      <c r="I23" s="122"/>
      <c r="J23" s="122"/>
      <c r="K23" s="122"/>
      <c r="L23" s="122"/>
      <c r="M23" s="122"/>
      <c r="N23" s="122"/>
      <c r="O23" s="122"/>
      <c r="P23" s="122"/>
      <c r="Q23" s="122"/>
      <c r="R23" s="122"/>
      <c r="S23" s="122"/>
      <c r="T23" s="122"/>
      <c r="U23" s="122"/>
      <c r="V23" s="122"/>
      <c r="W23" s="122"/>
      <c r="X23" s="122"/>
      <c r="Y23" s="122"/>
      <c r="Z23" s="122"/>
      <c r="AA23" s="122"/>
    </row>
    <row r="24" spans="1:27" s="119" customFormat="1">
      <c r="A24" s="100">
        <v>6</v>
      </c>
      <c r="B24" s="137" t="s">
        <v>19</v>
      </c>
      <c r="C24" s="575" t="s">
        <v>226</v>
      </c>
      <c r="D24" s="199">
        <v>16458995</v>
      </c>
      <c r="E24" s="317">
        <v>31694.880000000001</v>
      </c>
      <c r="F24" s="142"/>
      <c r="G24" s="122"/>
      <c r="H24" s="122"/>
      <c r="I24" s="122"/>
      <c r="J24" s="122"/>
      <c r="K24" s="122"/>
      <c r="L24" s="122"/>
      <c r="M24" s="122"/>
      <c r="N24" s="122"/>
      <c r="O24" s="122"/>
      <c r="P24" s="122"/>
      <c r="Q24" s="122"/>
      <c r="R24" s="122"/>
      <c r="S24" s="122"/>
      <c r="T24" s="122"/>
      <c r="U24" s="122"/>
      <c r="V24" s="122"/>
      <c r="W24" s="122"/>
      <c r="X24" s="122"/>
      <c r="Y24" s="122"/>
      <c r="Z24" s="122"/>
      <c r="AA24" s="122"/>
    </row>
    <row r="25" spans="1:27" s="119" customFormat="1">
      <c r="A25" s="100">
        <v>7</v>
      </c>
      <c r="B25" s="137" t="s">
        <v>30</v>
      </c>
      <c r="C25" s="575" t="s">
        <v>589</v>
      </c>
      <c r="D25" s="199">
        <v>15387273</v>
      </c>
      <c r="E25" s="317">
        <v>17264.45</v>
      </c>
      <c r="F25" s="142"/>
      <c r="G25" s="122"/>
      <c r="H25" s="122"/>
      <c r="I25" s="122"/>
      <c r="J25" s="122"/>
      <c r="K25" s="122"/>
      <c r="L25" s="122"/>
      <c r="M25" s="122"/>
      <c r="N25" s="122"/>
      <c r="O25" s="122"/>
      <c r="P25" s="122"/>
      <c r="Q25" s="122"/>
      <c r="R25" s="122"/>
      <c r="S25" s="122"/>
      <c r="T25" s="122"/>
      <c r="U25" s="122"/>
      <c r="V25" s="122"/>
      <c r="W25" s="122"/>
      <c r="X25" s="122"/>
      <c r="Y25" s="122"/>
      <c r="Z25" s="122"/>
      <c r="AA25" s="122"/>
    </row>
    <row r="26" spans="1:27" s="119" customFormat="1" ht="25.5" customHeight="1">
      <c r="A26" s="100">
        <v>8</v>
      </c>
      <c r="B26" s="137" t="s">
        <v>569</v>
      </c>
      <c r="C26" s="575" t="s">
        <v>572</v>
      </c>
      <c r="D26" s="199">
        <v>12222989</v>
      </c>
      <c r="E26" s="317">
        <v>29765.81</v>
      </c>
      <c r="F26" s="142"/>
      <c r="G26" s="122"/>
      <c r="H26" s="122"/>
      <c r="I26" s="122"/>
      <c r="J26" s="122"/>
      <c r="K26" s="122"/>
      <c r="L26" s="122"/>
      <c r="M26" s="122"/>
      <c r="N26" s="122"/>
      <c r="O26" s="122"/>
      <c r="P26" s="122"/>
      <c r="Q26" s="122"/>
      <c r="R26" s="122"/>
      <c r="S26" s="122"/>
      <c r="T26" s="122"/>
      <c r="U26" s="122"/>
      <c r="V26" s="122"/>
      <c r="W26" s="122"/>
      <c r="X26" s="122"/>
      <c r="Y26" s="122"/>
      <c r="Z26" s="122"/>
      <c r="AA26" s="122"/>
    </row>
    <row r="27" spans="1:27" s="119" customFormat="1">
      <c r="A27" s="100">
        <v>9</v>
      </c>
      <c r="B27" s="137" t="s">
        <v>570</v>
      </c>
      <c r="C27" s="575" t="s">
        <v>573</v>
      </c>
      <c r="D27" s="199">
        <v>12050596</v>
      </c>
      <c r="E27" s="317">
        <v>431.6720498046875</v>
      </c>
      <c r="F27" s="142"/>
      <c r="G27" s="122"/>
      <c r="H27" s="122"/>
      <c r="I27" s="122"/>
      <c r="J27" s="122"/>
      <c r="K27" s="122"/>
      <c r="L27" s="122"/>
      <c r="M27" s="122"/>
      <c r="N27" s="122"/>
      <c r="O27" s="122"/>
      <c r="P27" s="122"/>
      <c r="Q27" s="122"/>
      <c r="R27" s="122"/>
      <c r="S27" s="122"/>
      <c r="T27" s="122"/>
      <c r="U27" s="122"/>
      <c r="V27" s="122"/>
      <c r="W27" s="122"/>
      <c r="X27" s="122"/>
      <c r="Y27" s="122"/>
      <c r="Z27" s="122"/>
      <c r="AA27" s="122"/>
    </row>
    <row r="28" spans="1:27" s="119" customFormat="1">
      <c r="A28" s="100">
        <v>10</v>
      </c>
      <c r="B28" s="137" t="s">
        <v>20</v>
      </c>
      <c r="C28" s="575" t="s">
        <v>588</v>
      </c>
      <c r="D28" s="199">
        <v>11394147</v>
      </c>
      <c r="E28" s="317">
        <v>13304.16</v>
      </c>
      <c r="F28" s="142"/>
      <c r="G28" s="122"/>
      <c r="H28" s="122"/>
      <c r="I28" s="122"/>
      <c r="J28" s="122"/>
      <c r="K28" s="122"/>
      <c r="L28" s="122"/>
      <c r="M28" s="122"/>
      <c r="N28" s="122"/>
      <c r="O28" s="122"/>
      <c r="P28" s="122"/>
      <c r="Q28" s="122"/>
      <c r="R28" s="122"/>
      <c r="S28" s="122"/>
      <c r="T28" s="122"/>
      <c r="U28" s="122"/>
      <c r="V28" s="122"/>
      <c r="W28" s="122"/>
      <c r="X28" s="122"/>
      <c r="Y28" s="122"/>
      <c r="Z28" s="122"/>
      <c r="AA28" s="122"/>
    </row>
    <row r="30" spans="1:27">
      <c r="C30" s="435" t="s">
        <v>425</v>
      </c>
    </row>
    <row r="31" spans="1:27">
      <c r="C31" s="690" t="s">
        <v>273</v>
      </c>
      <c r="D31" s="691"/>
      <c r="E31" s="691"/>
    </row>
  </sheetData>
  <mergeCells count="3">
    <mergeCell ref="A3:E3"/>
    <mergeCell ref="A17:E17"/>
    <mergeCell ref="C31:E31"/>
  </mergeCells>
  <phoneticPr fontId="5" type="noConversion"/>
  <pageMargins left="0.75" right="0.75" top="1" bottom="1" header="0.5" footer="0.5"/>
  <pageSetup scale="75" orientation="landscape" horizontalDpi="4294967292" verticalDpi="4294967292" r:id="rId1"/>
  <headerFooter alignWithMargins="0">
    <oddHeader>&amp;R&amp;F
&amp;A</oddHeader>
    <oddFooter>&amp;RFebruary 2014</oddFooter>
  </headerFooter>
  <rowBreaks count="1" manualBreakCount="1">
    <brk id="33" max="16383" man="1"/>
  </rowBreaks>
</worksheet>
</file>

<file path=xl/worksheets/sheet15.xml><?xml version="1.0" encoding="utf-8"?>
<worksheet xmlns="http://schemas.openxmlformats.org/spreadsheetml/2006/main" xmlns:r="http://schemas.openxmlformats.org/officeDocument/2006/relationships">
  <sheetPr codeName="Sheet12"/>
  <dimension ref="A1:U138"/>
  <sheetViews>
    <sheetView topLeftCell="A67" zoomScale="85" zoomScaleNormal="85" workbookViewId="0">
      <selection activeCell="C42" sqref="C42"/>
    </sheetView>
  </sheetViews>
  <sheetFormatPr defaultColWidth="8.85546875" defaultRowHeight="12.75"/>
  <cols>
    <col min="1" max="1" width="12.85546875" style="118" customWidth="1"/>
    <col min="2" max="2" width="15" style="118" customWidth="1"/>
    <col min="3" max="18" width="13.42578125" style="118" customWidth="1"/>
    <col min="19" max="21" width="13.42578125" style="119" customWidth="1"/>
    <col min="22" max="16384" width="8.85546875" style="119"/>
  </cols>
  <sheetData>
    <row r="1" spans="1:19" s="160" customFormat="1" ht="33.75" customHeight="1">
      <c r="A1" s="693" t="s">
        <v>59</v>
      </c>
      <c r="B1" s="693"/>
      <c r="C1" s="693"/>
      <c r="D1" s="693"/>
      <c r="E1" s="693"/>
      <c r="F1" s="693"/>
      <c r="G1" s="693"/>
      <c r="H1" s="693"/>
      <c r="I1" s="693"/>
      <c r="J1" s="693"/>
      <c r="K1" s="693"/>
      <c r="L1" s="693"/>
      <c r="M1" s="693"/>
      <c r="N1" s="693"/>
      <c r="O1" s="693"/>
      <c r="P1" s="693"/>
      <c r="Q1" s="118"/>
      <c r="R1" s="118"/>
    </row>
    <row r="2" spans="1:19" s="160" customFormat="1" ht="84.95" customHeight="1">
      <c r="A2" s="374"/>
      <c r="B2" s="374"/>
      <c r="C2" s="374"/>
      <c r="D2" s="374"/>
      <c r="E2" s="374"/>
      <c r="F2" s="374"/>
      <c r="G2" s="374"/>
      <c r="H2" s="374"/>
      <c r="I2" s="374"/>
      <c r="J2" s="374"/>
      <c r="K2" s="374"/>
      <c r="L2" s="374"/>
      <c r="M2" s="374"/>
      <c r="N2" s="374"/>
      <c r="O2" s="374"/>
      <c r="P2" s="374"/>
      <c r="Q2" s="118"/>
      <c r="R2" s="118"/>
    </row>
    <row r="3" spans="1:19" ht="54" customHeight="1">
      <c r="A3" s="691"/>
      <c r="B3" s="692"/>
      <c r="C3" s="692"/>
      <c r="D3" s="272"/>
      <c r="E3" s="272"/>
      <c r="F3" s="272"/>
      <c r="G3" s="272"/>
      <c r="H3" s="272"/>
      <c r="I3" s="272"/>
      <c r="J3" s="272"/>
      <c r="K3" s="272"/>
      <c r="L3" s="272"/>
      <c r="M3" s="273"/>
      <c r="N3" s="273"/>
      <c r="O3" s="273"/>
      <c r="P3" s="273"/>
    </row>
    <row r="4" spans="1:19" ht="57.95" customHeight="1">
      <c r="A4" s="375"/>
      <c r="B4" s="375"/>
      <c r="C4" s="375"/>
      <c r="D4" s="272"/>
      <c r="E4" s="272"/>
      <c r="F4" s="272"/>
      <c r="G4" s="272"/>
      <c r="H4" s="272"/>
      <c r="I4" s="272"/>
      <c r="J4" s="272"/>
      <c r="K4" s="272"/>
      <c r="L4" s="272"/>
      <c r="M4" s="273"/>
      <c r="N4" s="273"/>
      <c r="O4" s="273"/>
      <c r="P4" s="273"/>
    </row>
    <row r="5" spans="1:19" s="123" customFormat="1" ht="30">
      <c r="A5" s="376" t="s">
        <v>208</v>
      </c>
      <c r="B5" s="272"/>
      <c r="C5" s="272"/>
      <c r="D5" s="272"/>
      <c r="E5" s="272"/>
      <c r="F5" s="272"/>
      <c r="G5" s="272"/>
      <c r="H5" s="272"/>
      <c r="I5" s="272"/>
      <c r="J5" s="272"/>
      <c r="K5" s="272"/>
      <c r="L5" s="272"/>
      <c r="M5" s="273"/>
      <c r="N5" s="273"/>
      <c r="O5" s="273"/>
      <c r="P5" s="273"/>
      <c r="Q5" s="118"/>
      <c r="R5" s="118"/>
    </row>
    <row r="6" spans="1:19" s="123" customFormat="1" ht="15">
      <c r="A6" s="376"/>
      <c r="B6" s="272"/>
      <c r="C6" s="272"/>
      <c r="D6" s="272"/>
      <c r="E6" s="272"/>
      <c r="F6" s="272"/>
      <c r="G6" s="272"/>
      <c r="H6" s="272"/>
      <c r="I6" s="272"/>
      <c r="J6" s="272"/>
      <c r="K6" s="272"/>
      <c r="L6" s="272"/>
      <c r="M6" s="273"/>
      <c r="N6" s="273"/>
      <c r="O6" s="273"/>
      <c r="P6" s="273"/>
      <c r="Q6" s="118"/>
      <c r="R6" s="118"/>
    </row>
    <row r="7" spans="1:19">
      <c r="A7" s="377" t="s">
        <v>78</v>
      </c>
      <c r="B7" s="272"/>
      <c r="C7" s="272"/>
      <c r="D7" s="272"/>
      <c r="E7" s="272"/>
      <c r="F7" s="272"/>
      <c r="G7" s="272"/>
      <c r="H7" s="272"/>
      <c r="I7" s="272"/>
      <c r="J7" s="272"/>
      <c r="K7" s="272"/>
      <c r="L7" s="272"/>
      <c r="M7" s="273"/>
      <c r="N7" s="273"/>
      <c r="O7" s="273"/>
      <c r="P7" s="273"/>
    </row>
    <row r="8" spans="1:19" ht="25.5">
      <c r="A8" s="368" t="s">
        <v>208</v>
      </c>
      <c r="B8" s="243" t="s">
        <v>142</v>
      </c>
      <c r="C8" s="131" t="s">
        <v>72</v>
      </c>
      <c r="D8" s="131" t="s">
        <v>228</v>
      </c>
      <c r="E8" s="131" t="s">
        <v>156</v>
      </c>
      <c r="F8" s="131" t="s">
        <v>130</v>
      </c>
      <c r="G8" s="131" t="s">
        <v>157</v>
      </c>
      <c r="H8" s="310" t="s">
        <v>98</v>
      </c>
      <c r="I8" s="131" t="s">
        <v>99</v>
      </c>
      <c r="J8" s="489" t="s">
        <v>66</v>
      </c>
      <c r="K8" s="131" t="s">
        <v>104</v>
      </c>
      <c r="L8" s="131" t="s">
        <v>158</v>
      </c>
      <c r="M8" s="131" t="s">
        <v>105</v>
      </c>
      <c r="N8" s="147" t="s">
        <v>174</v>
      </c>
      <c r="O8" s="273"/>
      <c r="P8" s="273"/>
      <c r="Q8" s="273"/>
      <c r="R8" s="273"/>
      <c r="S8" s="118"/>
    </row>
    <row r="9" spans="1:19" s="123" customFormat="1" ht="25.5">
      <c r="A9" s="378" t="s">
        <v>191</v>
      </c>
      <c r="B9" s="379">
        <f>B23</f>
        <v>2832</v>
      </c>
      <c r="C9" s="379">
        <f>C23</f>
        <v>11359</v>
      </c>
      <c r="D9" s="379">
        <f>D23</f>
        <v>93237</v>
      </c>
      <c r="E9" s="379">
        <f>E23</f>
        <v>111355</v>
      </c>
      <c r="F9" s="379">
        <f>F23</f>
        <v>3464</v>
      </c>
      <c r="G9" s="379">
        <f t="shared" ref="G9:M9" si="0">G23</f>
        <v>74748</v>
      </c>
      <c r="H9" s="379">
        <f t="shared" si="0"/>
        <v>37565</v>
      </c>
      <c r="I9" s="379">
        <f t="shared" si="0"/>
        <v>20257</v>
      </c>
      <c r="J9" s="379">
        <f t="shared" si="0"/>
        <v>31538</v>
      </c>
      <c r="K9" s="379">
        <f t="shared" si="0"/>
        <v>35763</v>
      </c>
      <c r="L9" s="379">
        <f t="shared" si="0"/>
        <v>27509</v>
      </c>
      <c r="M9" s="379">
        <f t="shared" si="0"/>
        <v>322388</v>
      </c>
      <c r="N9" s="379">
        <f>SUM(B9:M9)</f>
        <v>772015</v>
      </c>
      <c r="O9" s="273"/>
      <c r="P9" s="122"/>
      <c r="Q9" s="273"/>
      <c r="R9" s="273"/>
      <c r="S9" s="118"/>
    </row>
    <row r="10" spans="1:19" s="123" customFormat="1">
      <c r="A10" s="377"/>
      <c r="B10" s="181"/>
      <c r="C10" s="181"/>
      <c r="D10" s="181"/>
      <c r="E10" s="181"/>
      <c r="F10" s="181"/>
      <c r="G10" s="181"/>
      <c r="H10" s="181"/>
      <c r="I10" s="181"/>
      <c r="J10" s="181"/>
      <c r="K10" s="181"/>
      <c r="L10" s="181"/>
      <c r="M10" s="181"/>
      <c r="N10" s="273"/>
      <c r="O10" s="273"/>
      <c r="P10" s="273"/>
      <c r="Q10" s="273"/>
      <c r="R10" s="118"/>
      <c r="S10" s="118"/>
    </row>
    <row r="11" spans="1:19" s="123" customFormat="1">
      <c r="A11" s="377"/>
      <c r="B11" s="272"/>
      <c r="C11" s="272"/>
      <c r="D11" s="272"/>
      <c r="E11" s="272"/>
      <c r="F11" s="272"/>
      <c r="G11" s="272"/>
      <c r="H11" s="272"/>
      <c r="I11" s="272"/>
      <c r="J11" s="272"/>
      <c r="K11" s="272"/>
      <c r="L11" s="272"/>
      <c r="M11" s="272"/>
      <c r="N11" s="273"/>
      <c r="O11" s="273"/>
      <c r="P11" s="273"/>
      <c r="Q11" s="273"/>
      <c r="R11" s="118"/>
      <c r="S11" s="118"/>
    </row>
    <row r="12" spans="1:19" s="123" customFormat="1">
      <c r="A12" s="377"/>
      <c r="B12" s="272"/>
      <c r="C12" s="272"/>
      <c r="D12" s="272"/>
      <c r="E12" s="272"/>
      <c r="F12" s="272"/>
      <c r="G12" s="272"/>
      <c r="H12" s="272"/>
      <c r="I12" s="272"/>
      <c r="J12" s="272"/>
      <c r="K12" s="272"/>
      <c r="L12" s="272"/>
      <c r="M12" s="272"/>
      <c r="N12" s="273"/>
      <c r="O12" s="273"/>
      <c r="P12" s="273"/>
      <c r="Q12" s="273"/>
      <c r="R12" s="118"/>
      <c r="S12" s="118"/>
    </row>
    <row r="13" spans="1:19" s="123" customFormat="1">
      <c r="A13" s="377"/>
      <c r="B13" s="272"/>
      <c r="C13" s="272"/>
      <c r="D13" s="272"/>
      <c r="E13" s="272"/>
      <c r="F13" s="272"/>
      <c r="G13" s="272"/>
      <c r="H13" s="272"/>
      <c r="I13" s="272"/>
      <c r="J13" s="272"/>
      <c r="K13" s="272"/>
      <c r="L13" s="272"/>
      <c r="M13" s="272"/>
      <c r="N13" s="273"/>
      <c r="O13" s="273"/>
      <c r="P13" s="273"/>
      <c r="Q13" s="273"/>
      <c r="R13" s="118"/>
      <c r="S13" s="118"/>
    </row>
    <row r="14" spans="1:19" s="123" customFormat="1">
      <c r="A14" s="377" t="s">
        <v>77</v>
      </c>
      <c r="B14" s="272"/>
      <c r="C14" s="272"/>
      <c r="D14" s="272"/>
      <c r="E14" s="272"/>
      <c r="F14" s="272"/>
      <c r="G14" s="272"/>
      <c r="H14" s="272"/>
      <c r="I14" s="272"/>
      <c r="J14" s="272"/>
      <c r="K14" s="272"/>
      <c r="L14" s="272"/>
      <c r="M14" s="272"/>
      <c r="N14" s="273"/>
      <c r="O14" s="273"/>
      <c r="P14" s="273"/>
      <c r="Q14" s="273"/>
      <c r="R14" s="118"/>
      <c r="S14" s="118"/>
    </row>
    <row r="15" spans="1:19" s="123" customFormat="1" ht="27.75" customHeight="1">
      <c r="A15" s="137" t="s">
        <v>169</v>
      </c>
      <c r="B15" s="243" t="s">
        <v>142</v>
      </c>
      <c r="C15" s="131" t="s">
        <v>72</v>
      </c>
      <c r="D15" s="131" t="s">
        <v>228</v>
      </c>
      <c r="E15" s="131" t="s">
        <v>156</v>
      </c>
      <c r="F15" s="131" t="s">
        <v>130</v>
      </c>
      <c r="G15" s="131" t="s">
        <v>157</v>
      </c>
      <c r="H15" s="310" t="s">
        <v>98</v>
      </c>
      <c r="I15" s="131" t="s">
        <v>99</v>
      </c>
      <c r="J15" s="489" t="s">
        <v>66</v>
      </c>
      <c r="K15" s="131" t="s">
        <v>104</v>
      </c>
      <c r="L15" s="131" t="s">
        <v>158</v>
      </c>
      <c r="M15" s="131" t="s">
        <v>105</v>
      </c>
      <c r="N15" s="147" t="s">
        <v>174</v>
      </c>
      <c r="O15" s="273"/>
      <c r="P15" s="273"/>
      <c r="Q15" s="273"/>
      <c r="R15" s="273"/>
      <c r="S15" s="118"/>
    </row>
    <row r="16" spans="1:19" s="123" customFormat="1">
      <c r="A16" s="199" t="s">
        <v>123</v>
      </c>
      <c r="B16" s="149">
        <f>F30+G30+H30</f>
        <v>1361</v>
      </c>
      <c r="C16" s="149">
        <f t="shared" ref="C16:F22" si="1">B30</f>
        <v>9202</v>
      </c>
      <c r="D16" s="149">
        <f t="shared" si="1"/>
        <v>74274</v>
      </c>
      <c r="E16" s="149">
        <f t="shared" si="1"/>
        <v>69974</v>
      </c>
      <c r="F16" s="149">
        <f t="shared" si="1"/>
        <v>2172</v>
      </c>
      <c r="G16" s="149">
        <f>I30+J30+K30+L30</f>
        <v>45164</v>
      </c>
      <c r="H16" s="149">
        <f t="shared" ref="H16:H22" si="2">M30</f>
        <v>29587</v>
      </c>
      <c r="I16" s="149">
        <f>N30+O30+P30</f>
        <v>11587</v>
      </c>
      <c r="J16" s="149">
        <f>Q30</f>
        <v>27468</v>
      </c>
      <c r="K16" s="149">
        <f t="shared" ref="K16:M22" si="3">R30</f>
        <v>22821</v>
      </c>
      <c r="L16" s="149">
        <f t="shared" si="3"/>
        <v>15837</v>
      </c>
      <c r="M16" s="149">
        <f t="shared" si="3"/>
        <v>184513</v>
      </c>
      <c r="N16" s="149">
        <f t="shared" ref="N16:N22" si="4">SUM(B16:M16)</f>
        <v>493960</v>
      </c>
      <c r="O16" s="273"/>
      <c r="P16" s="273"/>
      <c r="Q16" s="273"/>
      <c r="R16" s="273"/>
      <c r="S16" s="118"/>
    </row>
    <row r="17" spans="1:21" s="123" customFormat="1">
      <c r="A17" s="199" t="s">
        <v>205</v>
      </c>
      <c r="B17" s="149">
        <f t="shared" ref="B17:B22" si="5">F31+G31+H31</f>
        <v>495</v>
      </c>
      <c r="C17" s="149">
        <f t="shared" si="1"/>
        <v>587</v>
      </c>
      <c r="D17" s="149">
        <f t="shared" si="1"/>
        <v>7572</v>
      </c>
      <c r="E17" s="149">
        <f t="shared" si="1"/>
        <v>18520</v>
      </c>
      <c r="F17" s="149">
        <f t="shared" si="1"/>
        <v>421</v>
      </c>
      <c r="G17" s="149">
        <f t="shared" ref="G17:G22" si="6">I31+J31+K31+L31</f>
        <v>12227</v>
      </c>
      <c r="H17" s="149">
        <f t="shared" si="2"/>
        <v>1841</v>
      </c>
      <c r="I17" s="149">
        <f t="shared" ref="I17:I22" si="7">N31+O31+P31</f>
        <v>3621</v>
      </c>
      <c r="J17" s="149">
        <f t="shared" ref="J17:J22" si="8">Q31</f>
        <v>1060</v>
      </c>
      <c r="K17" s="149">
        <f t="shared" si="3"/>
        <v>4944</v>
      </c>
      <c r="L17" s="149">
        <f t="shared" si="3"/>
        <v>4478</v>
      </c>
      <c r="M17" s="149">
        <f t="shared" si="3"/>
        <v>84523</v>
      </c>
      <c r="N17" s="149">
        <f t="shared" si="4"/>
        <v>140289</v>
      </c>
      <c r="O17" s="273"/>
      <c r="P17" s="273"/>
      <c r="Q17" s="273"/>
      <c r="R17" s="273"/>
      <c r="S17" s="118"/>
    </row>
    <row r="18" spans="1:21" s="123" customFormat="1">
      <c r="A18" s="199" t="s">
        <v>324</v>
      </c>
      <c r="B18" s="149">
        <f t="shared" si="5"/>
        <v>450</v>
      </c>
      <c r="C18" s="149">
        <f t="shared" si="1"/>
        <v>519</v>
      </c>
      <c r="D18" s="149">
        <f t="shared" si="1"/>
        <v>1784</v>
      </c>
      <c r="E18" s="149">
        <f t="shared" si="1"/>
        <v>7340</v>
      </c>
      <c r="F18" s="149">
        <f t="shared" si="1"/>
        <v>341</v>
      </c>
      <c r="G18" s="149">
        <f t="shared" si="6"/>
        <v>4305</v>
      </c>
      <c r="H18" s="149">
        <f t="shared" si="2"/>
        <v>1899</v>
      </c>
      <c r="I18" s="149">
        <f t="shared" si="7"/>
        <v>2043</v>
      </c>
      <c r="J18" s="149">
        <f t="shared" si="8"/>
        <v>1129</v>
      </c>
      <c r="K18" s="149">
        <f t="shared" si="3"/>
        <v>3176</v>
      </c>
      <c r="L18" s="149">
        <f t="shared" si="3"/>
        <v>2415</v>
      </c>
      <c r="M18" s="149">
        <f t="shared" si="3"/>
        <v>9980</v>
      </c>
      <c r="N18" s="149">
        <f t="shared" si="4"/>
        <v>35381</v>
      </c>
      <c r="O18" s="273"/>
      <c r="P18" s="273"/>
      <c r="Q18" s="273"/>
      <c r="R18" s="273"/>
      <c r="S18" s="118"/>
    </row>
    <row r="19" spans="1:21" s="123" customFormat="1">
      <c r="A19" s="199" t="s">
        <v>325</v>
      </c>
      <c r="B19" s="149">
        <f t="shared" si="5"/>
        <v>421</v>
      </c>
      <c r="C19" s="149">
        <f t="shared" si="1"/>
        <v>126</v>
      </c>
      <c r="D19" s="149">
        <f t="shared" si="1"/>
        <v>1252</v>
      </c>
      <c r="E19" s="149">
        <f t="shared" si="1"/>
        <v>2641</v>
      </c>
      <c r="F19" s="149">
        <f t="shared" si="1"/>
        <v>185</v>
      </c>
      <c r="G19" s="149">
        <f t="shared" si="6"/>
        <v>6420</v>
      </c>
      <c r="H19" s="149">
        <f t="shared" si="2"/>
        <v>973</v>
      </c>
      <c r="I19" s="149">
        <f t="shared" si="7"/>
        <v>642</v>
      </c>
      <c r="J19" s="149">
        <f t="shared" si="8"/>
        <v>176</v>
      </c>
      <c r="K19" s="149">
        <f t="shared" si="3"/>
        <v>484</v>
      </c>
      <c r="L19" s="149">
        <f t="shared" si="3"/>
        <v>1901</v>
      </c>
      <c r="M19" s="149">
        <f t="shared" si="3"/>
        <v>857</v>
      </c>
      <c r="N19" s="149">
        <f t="shared" si="4"/>
        <v>16078</v>
      </c>
      <c r="O19" s="273"/>
      <c r="P19" s="273"/>
      <c r="Q19" s="273"/>
      <c r="R19" s="273"/>
      <c r="S19" s="118"/>
    </row>
    <row r="20" spans="1:21" s="123" customFormat="1">
      <c r="A20" s="199" t="s">
        <v>326</v>
      </c>
      <c r="B20" s="149">
        <f t="shared" si="5"/>
        <v>9</v>
      </c>
      <c r="C20" s="149">
        <f t="shared" si="1"/>
        <v>41</v>
      </c>
      <c r="D20" s="149">
        <f t="shared" si="1"/>
        <v>148</v>
      </c>
      <c r="E20" s="149">
        <f t="shared" si="1"/>
        <v>233</v>
      </c>
      <c r="F20" s="149">
        <f t="shared" si="1"/>
        <v>4</v>
      </c>
      <c r="G20" s="149">
        <f t="shared" si="6"/>
        <v>149</v>
      </c>
      <c r="H20" s="149">
        <f t="shared" si="2"/>
        <v>19</v>
      </c>
      <c r="I20" s="149">
        <f t="shared" si="7"/>
        <v>55</v>
      </c>
      <c r="J20" s="149">
        <f t="shared" si="8"/>
        <v>41</v>
      </c>
      <c r="K20" s="149">
        <f t="shared" si="3"/>
        <v>58</v>
      </c>
      <c r="L20" s="149">
        <f t="shared" si="3"/>
        <v>41</v>
      </c>
      <c r="M20" s="149">
        <f t="shared" si="3"/>
        <v>983</v>
      </c>
      <c r="N20" s="149">
        <f t="shared" si="4"/>
        <v>1781</v>
      </c>
      <c r="O20" s="273"/>
      <c r="P20" s="273"/>
      <c r="Q20" s="273"/>
      <c r="R20" s="273"/>
      <c r="S20" s="118"/>
    </row>
    <row r="21" spans="1:21">
      <c r="A21" s="199" t="s">
        <v>111</v>
      </c>
      <c r="B21" s="149">
        <f t="shared" si="5"/>
        <v>67</v>
      </c>
      <c r="C21" s="149">
        <f t="shared" si="1"/>
        <v>520</v>
      </c>
      <c r="D21" s="149">
        <f t="shared" si="1"/>
        <v>4666</v>
      </c>
      <c r="E21" s="149">
        <f t="shared" si="1"/>
        <v>7097</v>
      </c>
      <c r="F21" s="149">
        <f t="shared" si="1"/>
        <v>225</v>
      </c>
      <c r="G21" s="149">
        <f t="shared" si="6"/>
        <v>4341</v>
      </c>
      <c r="H21" s="149">
        <f t="shared" si="2"/>
        <v>1034</v>
      </c>
      <c r="I21" s="149">
        <f t="shared" si="7"/>
        <v>1268</v>
      </c>
      <c r="J21" s="149">
        <f t="shared" si="8"/>
        <v>902</v>
      </c>
      <c r="K21" s="149">
        <f t="shared" si="3"/>
        <v>2453</v>
      </c>
      <c r="L21" s="149">
        <f t="shared" si="3"/>
        <v>1492</v>
      </c>
      <c r="M21" s="149">
        <f t="shared" si="3"/>
        <v>21305</v>
      </c>
      <c r="N21" s="149">
        <f t="shared" si="4"/>
        <v>45370</v>
      </c>
      <c r="O21" s="272"/>
      <c r="P21" s="272"/>
      <c r="Q21" s="272"/>
      <c r="R21" s="272"/>
      <c r="S21" s="118"/>
    </row>
    <row r="22" spans="1:21">
      <c r="A22" s="199" t="s">
        <v>124</v>
      </c>
      <c r="B22" s="149">
        <f t="shared" si="5"/>
        <v>29</v>
      </c>
      <c r="C22" s="149">
        <f t="shared" si="1"/>
        <v>364</v>
      </c>
      <c r="D22" s="149">
        <f t="shared" si="1"/>
        <v>3541</v>
      </c>
      <c r="E22" s="149">
        <f t="shared" si="1"/>
        <v>5550</v>
      </c>
      <c r="F22" s="149">
        <f t="shared" si="1"/>
        <v>116</v>
      </c>
      <c r="G22" s="149">
        <f t="shared" si="6"/>
        <v>2142</v>
      </c>
      <c r="H22" s="149">
        <f t="shared" si="2"/>
        <v>2212</v>
      </c>
      <c r="I22" s="149">
        <f t="shared" si="7"/>
        <v>1041</v>
      </c>
      <c r="J22" s="149">
        <f t="shared" si="8"/>
        <v>762</v>
      </c>
      <c r="K22" s="149">
        <f t="shared" si="3"/>
        <v>1827</v>
      </c>
      <c r="L22" s="149">
        <f t="shared" si="3"/>
        <v>1345</v>
      </c>
      <c r="M22" s="149">
        <f t="shared" si="3"/>
        <v>20227</v>
      </c>
      <c r="N22" s="149">
        <f t="shared" si="4"/>
        <v>39156</v>
      </c>
      <c r="O22" s="272"/>
      <c r="P22" s="272"/>
      <c r="Q22" s="272"/>
      <c r="R22" s="272"/>
      <c r="S22" s="118"/>
    </row>
    <row r="23" spans="1:21" ht="25.5">
      <c r="A23" s="137" t="s">
        <v>191</v>
      </c>
      <c r="B23" s="149">
        <f>SUM(B16:B22)</f>
        <v>2832</v>
      </c>
      <c r="C23" s="149">
        <f>SUM(C16:C22)</f>
        <v>11359</v>
      </c>
      <c r="D23" s="149">
        <f t="shared" ref="D23:M23" si="9">SUM(D16:D22)</f>
        <v>93237</v>
      </c>
      <c r="E23" s="149">
        <f t="shared" si="9"/>
        <v>111355</v>
      </c>
      <c r="F23" s="149">
        <f t="shared" si="9"/>
        <v>3464</v>
      </c>
      <c r="G23" s="149">
        <f t="shared" si="9"/>
        <v>74748</v>
      </c>
      <c r="H23" s="149">
        <f t="shared" si="9"/>
        <v>37565</v>
      </c>
      <c r="I23" s="149">
        <f t="shared" si="9"/>
        <v>20257</v>
      </c>
      <c r="J23" s="149">
        <f t="shared" si="9"/>
        <v>31538</v>
      </c>
      <c r="K23" s="149">
        <f t="shared" si="9"/>
        <v>35763</v>
      </c>
      <c r="L23" s="149">
        <f t="shared" si="9"/>
        <v>27509</v>
      </c>
      <c r="M23" s="149">
        <f t="shared" si="9"/>
        <v>322388</v>
      </c>
      <c r="N23" s="149">
        <f>SUM(N16:N22)</f>
        <v>772015</v>
      </c>
      <c r="O23" s="181"/>
      <c r="P23" s="272"/>
      <c r="Q23" s="272"/>
      <c r="R23" s="272"/>
      <c r="S23" s="118"/>
    </row>
    <row r="24" spans="1:21">
      <c r="A24" s="377"/>
      <c r="B24" s="272"/>
      <c r="C24" s="272"/>
      <c r="D24" s="272"/>
      <c r="E24" s="272"/>
      <c r="F24" s="272"/>
      <c r="G24" s="272"/>
      <c r="H24" s="272"/>
      <c r="I24" s="272"/>
      <c r="J24" s="272"/>
      <c r="K24" s="272"/>
      <c r="L24" s="272"/>
      <c r="M24" s="272"/>
      <c r="N24" s="272"/>
      <c r="O24" s="272"/>
      <c r="P24" s="272"/>
    </row>
    <row r="25" spans="1:21">
      <c r="A25" s="377"/>
      <c r="B25" s="272"/>
      <c r="C25" s="272"/>
      <c r="D25" s="272"/>
      <c r="E25" s="272"/>
      <c r="F25" s="272"/>
      <c r="G25" s="272"/>
      <c r="H25" s="272"/>
      <c r="I25" s="272"/>
      <c r="J25" s="272"/>
      <c r="K25" s="272"/>
      <c r="L25" s="272"/>
      <c r="M25" s="272"/>
      <c r="N25" s="272"/>
      <c r="O25" s="272"/>
      <c r="P25" s="272"/>
    </row>
    <row r="26" spans="1:21">
      <c r="A26" s="377"/>
      <c r="B26" s="272"/>
      <c r="C26" s="272"/>
      <c r="D26" s="272"/>
      <c r="E26" s="272"/>
      <c r="F26" s="272"/>
      <c r="G26" s="272"/>
      <c r="H26" s="272"/>
      <c r="I26" s="272"/>
      <c r="J26" s="272"/>
      <c r="K26" s="272"/>
      <c r="L26" s="272"/>
      <c r="M26" s="272"/>
      <c r="N26" s="272"/>
      <c r="O26" s="272"/>
      <c r="P26" s="272"/>
    </row>
    <row r="27" spans="1:21" s="160" customFormat="1">
      <c r="A27" s="377"/>
      <c r="B27" s="272"/>
      <c r="C27" s="272"/>
      <c r="D27" s="272"/>
      <c r="E27" s="272"/>
      <c r="F27" s="272"/>
      <c r="G27" s="272"/>
      <c r="H27" s="272"/>
      <c r="I27" s="272"/>
      <c r="J27" s="272"/>
      <c r="K27" s="272"/>
      <c r="L27" s="272"/>
      <c r="M27" s="272"/>
      <c r="N27" s="272"/>
      <c r="O27" s="272"/>
      <c r="P27" s="272"/>
      <c r="Q27" s="118"/>
      <c r="R27" s="118"/>
    </row>
    <row r="28" spans="1:21">
      <c r="A28" s="377" t="s">
        <v>63</v>
      </c>
      <c r="B28" s="272"/>
      <c r="C28" s="272"/>
      <c r="D28" s="272"/>
      <c r="E28" s="272"/>
      <c r="F28" s="272"/>
      <c r="G28" s="272"/>
      <c r="H28" s="272"/>
      <c r="I28" s="272"/>
      <c r="J28" s="272"/>
      <c r="K28" s="272"/>
      <c r="L28" s="272"/>
      <c r="M28" s="272"/>
      <c r="N28" s="272"/>
      <c r="O28" s="272"/>
      <c r="P28" s="272"/>
    </row>
    <row r="29" spans="1:21" s="160" customFormat="1" ht="27" customHeight="1">
      <c r="A29" s="137" t="s">
        <v>169</v>
      </c>
      <c r="B29" s="147" t="s">
        <v>72</v>
      </c>
      <c r="C29" s="310" t="s">
        <v>228</v>
      </c>
      <c r="D29" s="147" t="s">
        <v>129</v>
      </c>
      <c r="E29" s="147" t="s">
        <v>130</v>
      </c>
      <c r="F29" s="147" t="s">
        <v>454</v>
      </c>
      <c r="G29" s="147" t="s">
        <v>73</v>
      </c>
      <c r="H29" s="147" t="s">
        <v>358</v>
      </c>
      <c r="I29" s="147" t="s">
        <v>97</v>
      </c>
      <c r="J29" s="147" t="s">
        <v>452</v>
      </c>
      <c r="K29" s="147" t="s">
        <v>453</v>
      </c>
      <c r="L29" s="310" t="s">
        <v>323</v>
      </c>
      <c r="M29" s="147" t="s">
        <v>98</v>
      </c>
      <c r="N29" s="147" t="s">
        <v>99</v>
      </c>
      <c r="O29" s="147" t="s">
        <v>456</v>
      </c>
      <c r="P29" s="147" t="s">
        <v>165</v>
      </c>
      <c r="Q29" s="131" t="s">
        <v>66</v>
      </c>
      <c r="R29" s="147" t="s">
        <v>104</v>
      </c>
      <c r="S29" s="147" t="s">
        <v>438</v>
      </c>
      <c r="T29" s="131" t="s">
        <v>105</v>
      </c>
      <c r="U29" s="147" t="s">
        <v>174</v>
      </c>
    </row>
    <row r="30" spans="1:21" s="160" customFormat="1">
      <c r="A30" s="199" t="s">
        <v>123</v>
      </c>
      <c r="B30" s="149">
        <v>9202</v>
      </c>
      <c r="C30" s="149">
        <v>74274</v>
      </c>
      <c r="D30" s="149">
        <v>69974</v>
      </c>
      <c r="E30" s="149">
        <v>2172</v>
      </c>
      <c r="F30" s="149">
        <v>4</v>
      </c>
      <c r="G30" s="149">
        <v>847</v>
      </c>
      <c r="H30" s="149">
        <v>510</v>
      </c>
      <c r="I30" s="149">
        <v>25755</v>
      </c>
      <c r="J30" s="149">
        <v>3277</v>
      </c>
      <c r="K30" s="149">
        <v>10346</v>
      </c>
      <c r="L30" s="149">
        <v>5786</v>
      </c>
      <c r="M30" s="149">
        <v>29587</v>
      </c>
      <c r="N30" s="149">
        <v>4379</v>
      </c>
      <c r="O30" s="149">
        <v>228</v>
      </c>
      <c r="P30" s="149">
        <v>6980</v>
      </c>
      <c r="Q30" s="149">
        <v>27468</v>
      </c>
      <c r="R30" s="149">
        <v>22821</v>
      </c>
      <c r="S30" s="149">
        <v>15837</v>
      </c>
      <c r="T30" s="149">
        <v>184513</v>
      </c>
      <c r="U30" s="149">
        <f>SUM(B30:T30)</f>
        <v>493960</v>
      </c>
    </row>
    <row r="31" spans="1:21" s="160" customFormat="1">
      <c r="A31" s="199" t="s">
        <v>205</v>
      </c>
      <c r="B31" s="149">
        <v>587</v>
      </c>
      <c r="C31" s="149">
        <v>7572</v>
      </c>
      <c r="D31" s="149">
        <v>18520</v>
      </c>
      <c r="E31" s="149">
        <v>421</v>
      </c>
      <c r="F31" s="149"/>
      <c r="G31" s="149">
        <v>215</v>
      </c>
      <c r="H31" s="149">
        <v>280</v>
      </c>
      <c r="I31" s="149">
        <v>10149</v>
      </c>
      <c r="J31" s="149"/>
      <c r="K31" s="149">
        <v>1466</v>
      </c>
      <c r="L31" s="149">
        <v>612</v>
      </c>
      <c r="M31" s="149">
        <v>1841</v>
      </c>
      <c r="N31" s="149">
        <v>709</v>
      </c>
      <c r="O31" s="149">
        <v>71</v>
      </c>
      <c r="P31" s="149">
        <v>2841</v>
      </c>
      <c r="Q31" s="149">
        <v>1060</v>
      </c>
      <c r="R31" s="149">
        <v>4944</v>
      </c>
      <c r="S31" s="149">
        <v>4478</v>
      </c>
      <c r="T31" s="149">
        <v>84523</v>
      </c>
      <c r="U31" s="149">
        <f t="shared" ref="U31:U36" si="10">SUM(B31:T31)</f>
        <v>140289</v>
      </c>
    </row>
    <row r="32" spans="1:21" s="160" customFormat="1">
      <c r="A32" s="199" t="s">
        <v>439</v>
      </c>
      <c r="B32" s="149">
        <v>519</v>
      </c>
      <c r="C32" s="149">
        <v>1784</v>
      </c>
      <c r="D32" s="149">
        <v>7340</v>
      </c>
      <c r="E32" s="149">
        <v>341</v>
      </c>
      <c r="F32" s="149">
        <v>1</v>
      </c>
      <c r="G32" s="149">
        <v>256</v>
      </c>
      <c r="H32" s="149">
        <v>193</v>
      </c>
      <c r="I32" s="149">
        <v>3166</v>
      </c>
      <c r="J32" s="149"/>
      <c r="K32" s="149">
        <v>1032</v>
      </c>
      <c r="L32" s="149">
        <v>107</v>
      </c>
      <c r="M32" s="149">
        <v>1899</v>
      </c>
      <c r="N32" s="149">
        <v>582</v>
      </c>
      <c r="O32" s="149">
        <v>76</v>
      </c>
      <c r="P32" s="149">
        <v>1385</v>
      </c>
      <c r="Q32" s="149">
        <v>1129</v>
      </c>
      <c r="R32" s="149">
        <v>3176</v>
      </c>
      <c r="S32" s="149">
        <v>2415</v>
      </c>
      <c r="T32" s="149">
        <v>9980</v>
      </c>
      <c r="U32" s="149">
        <f t="shared" si="10"/>
        <v>35381</v>
      </c>
    </row>
    <row r="33" spans="1:21" s="160" customFormat="1">
      <c r="A33" s="199" t="s">
        <v>440</v>
      </c>
      <c r="B33" s="149">
        <v>126</v>
      </c>
      <c r="C33" s="149">
        <v>1252</v>
      </c>
      <c r="D33" s="149">
        <v>2641</v>
      </c>
      <c r="E33" s="149">
        <v>185</v>
      </c>
      <c r="F33" s="149">
        <v>133</v>
      </c>
      <c r="G33" s="149">
        <v>178</v>
      </c>
      <c r="H33" s="149">
        <v>110</v>
      </c>
      <c r="I33" s="149">
        <v>685</v>
      </c>
      <c r="J33" s="149">
        <v>5524</v>
      </c>
      <c r="K33" s="149">
        <v>174</v>
      </c>
      <c r="L33" s="149">
        <v>37</v>
      </c>
      <c r="M33" s="149">
        <v>973</v>
      </c>
      <c r="N33" s="149">
        <v>193</v>
      </c>
      <c r="O33" s="149">
        <v>24</v>
      </c>
      <c r="P33" s="149">
        <v>425</v>
      </c>
      <c r="Q33" s="149">
        <v>176</v>
      </c>
      <c r="R33" s="149">
        <v>484</v>
      </c>
      <c r="S33" s="149">
        <v>1901</v>
      </c>
      <c r="T33" s="149">
        <v>857</v>
      </c>
      <c r="U33" s="149">
        <f t="shared" si="10"/>
        <v>16078</v>
      </c>
    </row>
    <row r="34" spans="1:21" s="160" customFormat="1">
      <c r="A34" s="199" t="s">
        <v>441</v>
      </c>
      <c r="B34" s="149">
        <v>41</v>
      </c>
      <c r="C34" s="149">
        <v>148</v>
      </c>
      <c r="D34" s="149">
        <v>233</v>
      </c>
      <c r="E34" s="149">
        <v>4</v>
      </c>
      <c r="F34" s="149"/>
      <c r="G34" s="149">
        <v>3</v>
      </c>
      <c r="H34" s="149">
        <v>6</v>
      </c>
      <c r="I34" s="149">
        <v>130</v>
      </c>
      <c r="J34" s="149"/>
      <c r="K34" s="149">
        <v>19</v>
      </c>
      <c r="L34" s="149"/>
      <c r="M34" s="149">
        <v>19</v>
      </c>
      <c r="N34" s="149">
        <v>25</v>
      </c>
      <c r="O34" s="149"/>
      <c r="P34" s="149">
        <v>30</v>
      </c>
      <c r="Q34" s="149">
        <v>41</v>
      </c>
      <c r="R34" s="149">
        <v>58</v>
      </c>
      <c r="S34" s="149">
        <v>41</v>
      </c>
      <c r="T34" s="149">
        <v>983</v>
      </c>
      <c r="U34" s="149">
        <f t="shared" si="10"/>
        <v>1781</v>
      </c>
    </row>
    <row r="35" spans="1:21" s="160" customFormat="1">
      <c r="A35" s="199" t="s">
        <v>111</v>
      </c>
      <c r="B35" s="149">
        <v>520</v>
      </c>
      <c r="C35" s="149">
        <v>4666</v>
      </c>
      <c r="D35" s="149">
        <v>7097</v>
      </c>
      <c r="E35" s="149">
        <v>225</v>
      </c>
      <c r="F35" s="149"/>
      <c r="G35" s="149">
        <v>49</v>
      </c>
      <c r="H35" s="149">
        <v>18</v>
      </c>
      <c r="I35" s="149">
        <v>3248</v>
      </c>
      <c r="J35" s="149"/>
      <c r="K35" s="149">
        <v>990</v>
      </c>
      <c r="L35" s="149">
        <v>103</v>
      </c>
      <c r="M35" s="149">
        <v>1034</v>
      </c>
      <c r="N35" s="149">
        <v>253</v>
      </c>
      <c r="O35" s="149">
        <v>51</v>
      </c>
      <c r="P35" s="149">
        <v>964</v>
      </c>
      <c r="Q35" s="149">
        <v>902</v>
      </c>
      <c r="R35" s="149">
        <v>2453</v>
      </c>
      <c r="S35" s="149">
        <v>1492</v>
      </c>
      <c r="T35" s="149">
        <v>21305</v>
      </c>
      <c r="U35" s="149">
        <f t="shared" si="10"/>
        <v>45370</v>
      </c>
    </row>
    <row r="36" spans="1:21" s="160" customFormat="1">
      <c r="A36" s="199" t="s">
        <v>124</v>
      </c>
      <c r="B36" s="149">
        <v>364</v>
      </c>
      <c r="C36" s="149">
        <v>3541</v>
      </c>
      <c r="D36" s="149">
        <v>5550</v>
      </c>
      <c r="E36" s="149">
        <v>116</v>
      </c>
      <c r="F36" s="149"/>
      <c r="G36" s="149">
        <v>28</v>
      </c>
      <c r="H36" s="149">
        <v>1</v>
      </c>
      <c r="I36" s="149">
        <v>1320</v>
      </c>
      <c r="J36" s="149"/>
      <c r="K36" s="149">
        <v>701</v>
      </c>
      <c r="L36" s="149">
        <v>121</v>
      </c>
      <c r="M36" s="149">
        <v>2212</v>
      </c>
      <c r="N36" s="149">
        <v>422</v>
      </c>
      <c r="O36" s="149">
        <v>43</v>
      </c>
      <c r="P36" s="149">
        <v>576</v>
      </c>
      <c r="Q36" s="149">
        <v>762</v>
      </c>
      <c r="R36" s="149">
        <v>1827</v>
      </c>
      <c r="S36" s="149">
        <v>1345</v>
      </c>
      <c r="T36" s="149">
        <v>20227</v>
      </c>
      <c r="U36" s="149">
        <f t="shared" si="10"/>
        <v>39156</v>
      </c>
    </row>
    <row r="37" spans="1:21" s="160" customFormat="1" ht="27.75" customHeight="1">
      <c r="A37" s="137" t="s">
        <v>191</v>
      </c>
      <c r="B37" s="149">
        <f>SUM(B30:B36)</f>
        <v>11359</v>
      </c>
      <c r="C37" s="493">
        <f t="shared" ref="C37:U37" si="11">SUM(C30:C36)</f>
        <v>93237</v>
      </c>
      <c r="D37" s="493">
        <f t="shared" si="11"/>
        <v>111355</v>
      </c>
      <c r="E37" s="493">
        <f t="shared" si="11"/>
        <v>3464</v>
      </c>
      <c r="F37" s="493">
        <f t="shared" si="11"/>
        <v>138</v>
      </c>
      <c r="G37" s="493">
        <f t="shared" si="11"/>
        <v>1576</v>
      </c>
      <c r="H37" s="493">
        <f t="shared" si="11"/>
        <v>1118</v>
      </c>
      <c r="I37" s="493">
        <f t="shared" si="11"/>
        <v>44453</v>
      </c>
      <c r="J37" s="493">
        <f t="shared" si="11"/>
        <v>8801</v>
      </c>
      <c r="K37" s="493">
        <f t="shared" si="11"/>
        <v>14728</v>
      </c>
      <c r="L37" s="493">
        <f t="shared" si="11"/>
        <v>6766</v>
      </c>
      <c r="M37" s="493">
        <f t="shared" si="11"/>
        <v>37565</v>
      </c>
      <c r="N37" s="493">
        <f t="shared" si="11"/>
        <v>6563</v>
      </c>
      <c r="O37" s="493">
        <f t="shared" si="11"/>
        <v>493</v>
      </c>
      <c r="P37" s="493">
        <f t="shared" si="11"/>
        <v>13201</v>
      </c>
      <c r="Q37" s="493">
        <f t="shared" si="11"/>
        <v>31538</v>
      </c>
      <c r="R37" s="493">
        <f t="shared" si="11"/>
        <v>35763</v>
      </c>
      <c r="S37" s="493">
        <f t="shared" si="11"/>
        <v>27509</v>
      </c>
      <c r="T37" s="493">
        <f t="shared" si="11"/>
        <v>322388</v>
      </c>
      <c r="U37" s="493">
        <f t="shared" si="11"/>
        <v>772015</v>
      </c>
    </row>
    <row r="38" spans="1:21" s="160" customFormat="1" ht="27.75" customHeight="1">
      <c r="A38" s="177"/>
      <c r="B38" s="189"/>
      <c r="C38" s="189"/>
      <c r="D38" s="189"/>
      <c r="E38" s="189"/>
      <c r="F38" s="189"/>
      <c r="G38" s="380"/>
      <c r="H38" s="189"/>
      <c r="I38" s="189"/>
      <c r="J38" s="189"/>
      <c r="K38" s="189"/>
      <c r="L38" s="189"/>
      <c r="M38" s="189"/>
      <c r="N38" s="189"/>
      <c r="O38" s="189"/>
      <c r="P38" s="189"/>
      <c r="Q38" s="118"/>
      <c r="R38" s="118"/>
    </row>
    <row r="39" spans="1:21" s="160" customFormat="1" ht="27.75" customHeight="1">
      <c r="A39" s="177"/>
      <c r="B39" s="189"/>
      <c r="C39" s="189"/>
      <c r="D39" s="189"/>
      <c r="E39" s="189"/>
      <c r="F39" s="189"/>
      <c r="G39" s="189"/>
      <c r="H39" s="189"/>
      <c r="I39" s="189"/>
      <c r="J39" s="189"/>
      <c r="K39" s="189"/>
      <c r="L39" s="189"/>
      <c r="M39" s="189"/>
      <c r="N39" s="189"/>
      <c r="O39" s="189"/>
      <c r="P39" s="189"/>
      <c r="Q39" s="118"/>
      <c r="R39" s="118"/>
    </row>
    <row r="40" spans="1:21" s="160" customFormat="1" ht="27.75" customHeight="1">
      <c r="A40" s="177"/>
      <c r="B40" s="189"/>
      <c r="C40" s="189"/>
      <c r="D40" s="189"/>
      <c r="E40" s="189"/>
      <c r="F40" s="189"/>
      <c r="G40" s="189"/>
      <c r="H40" s="189"/>
      <c r="I40" s="189"/>
      <c r="J40" s="189"/>
      <c r="K40" s="189"/>
      <c r="L40" s="189"/>
      <c r="M40" s="189"/>
      <c r="N40" s="189"/>
      <c r="O40" s="189"/>
      <c r="P40" s="189"/>
      <c r="Q40" s="118"/>
      <c r="R40" s="118"/>
    </row>
    <row r="41" spans="1:21" s="160" customFormat="1" ht="27.75" customHeight="1">
      <c r="A41" s="177"/>
      <c r="B41" s="189"/>
      <c r="C41" s="189"/>
      <c r="D41" s="189"/>
      <c r="E41" s="189"/>
      <c r="F41" s="189"/>
      <c r="G41" s="189"/>
      <c r="H41" s="189"/>
      <c r="I41" s="189"/>
      <c r="J41" s="189"/>
      <c r="K41" s="189"/>
      <c r="L41" s="189"/>
      <c r="M41" s="189"/>
      <c r="N41" s="189"/>
      <c r="O41" s="189"/>
      <c r="P41" s="189"/>
      <c r="Q41" s="118"/>
      <c r="R41" s="118"/>
    </row>
    <row r="42" spans="1:21" s="160" customFormat="1" ht="99" customHeight="1">
      <c r="A42" s="177"/>
      <c r="B42" s="189"/>
      <c r="C42" s="189"/>
      <c r="D42" s="189"/>
      <c r="E42" s="189"/>
      <c r="F42" s="189"/>
      <c r="G42" s="189"/>
      <c r="H42" s="189"/>
      <c r="I42" s="189"/>
      <c r="J42" s="189"/>
      <c r="K42" s="189"/>
      <c r="L42" s="189"/>
      <c r="M42" s="189"/>
      <c r="N42" s="189"/>
      <c r="O42" s="189"/>
      <c r="P42" s="189"/>
      <c r="Q42" s="118"/>
      <c r="R42" s="118"/>
    </row>
    <row r="43" spans="1:21" s="160" customFormat="1" ht="27.75" customHeight="1">
      <c r="A43" s="177"/>
      <c r="B43" s="189"/>
      <c r="C43" s="189"/>
      <c r="D43" s="189"/>
      <c r="E43" s="189"/>
      <c r="F43" s="189"/>
      <c r="G43" s="189"/>
      <c r="H43" s="189"/>
      <c r="I43" s="189"/>
      <c r="J43" s="189"/>
      <c r="K43" s="189"/>
      <c r="L43" s="189"/>
      <c r="M43" s="189"/>
      <c r="N43" s="189"/>
      <c r="O43" s="189"/>
      <c r="P43" s="189"/>
      <c r="Q43" s="118"/>
      <c r="R43" s="118"/>
    </row>
    <row r="44" spans="1:21" s="160" customFormat="1" ht="12.75" customHeight="1">
      <c r="A44" s="691"/>
      <c r="B44" s="691"/>
      <c r="C44" s="691"/>
      <c r="D44" s="691"/>
      <c r="E44" s="691"/>
      <c r="F44" s="128"/>
      <c r="G44" s="128"/>
      <c r="H44" s="128"/>
      <c r="I44" s="128"/>
      <c r="J44" s="128"/>
      <c r="K44" s="128"/>
      <c r="L44" s="128"/>
      <c r="M44" s="128"/>
      <c r="N44" s="128"/>
      <c r="O44" s="128"/>
      <c r="P44" s="128"/>
      <c r="Q44" s="118"/>
      <c r="R44" s="118"/>
    </row>
    <row r="45" spans="1:21" s="160" customFormat="1">
      <c r="A45" s="177"/>
      <c r="B45" s="128"/>
      <c r="C45" s="128"/>
      <c r="D45" s="128"/>
      <c r="E45" s="128"/>
      <c r="F45" s="128"/>
      <c r="G45" s="128"/>
      <c r="H45" s="128"/>
      <c r="I45" s="128"/>
      <c r="J45" s="128"/>
      <c r="K45" s="128"/>
      <c r="L45" s="128"/>
      <c r="M45" s="128"/>
      <c r="N45" s="128"/>
      <c r="O45" s="128"/>
      <c r="P45" s="128"/>
      <c r="Q45" s="118"/>
      <c r="R45" s="118"/>
    </row>
    <row r="46" spans="1:21" s="160" customFormat="1" ht="30">
      <c r="A46" s="381" t="s">
        <v>60</v>
      </c>
      <c r="B46" s="181"/>
      <c r="C46" s="181"/>
      <c r="D46" s="181"/>
      <c r="E46" s="181"/>
      <c r="F46" s="181"/>
      <c r="G46" s="181"/>
      <c r="H46" s="181"/>
      <c r="I46" s="181"/>
      <c r="J46" s="181"/>
      <c r="K46" s="181"/>
      <c r="L46" s="181"/>
      <c r="M46" s="272"/>
      <c r="N46" s="181"/>
      <c r="O46" s="273"/>
      <c r="P46" s="273"/>
      <c r="Q46" s="118"/>
      <c r="R46" s="118"/>
    </row>
    <row r="47" spans="1:21" s="160" customFormat="1" ht="15">
      <c r="A47" s="381"/>
      <c r="B47" s="181"/>
      <c r="C47" s="181"/>
      <c r="D47" s="181"/>
      <c r="E47" s="181"/>
      <c r="F47" s="181"/>
      <c r="G47" s="181"/>
      <c r="H47" s="181"/>
      <c r="I47" s="181"/>
      <c r="J47" s="181"/>
      <c r="K47" s="181"/>
      <c r="L47" s="181"/>
      <c r="M47" s="272"/>
      <c r="N47" s="181"/>
      <c r="O47" s="273"/>
      <c r="P47" s="273"/>
      <c r="Q47" s="118"/>
      <c r="R47" s="118"/>
    </row>
    <row r="48" spans="1:21">
      <c r="A48" s="177" t="s">
        <v>78</v>
      </c>
      <c r="B48" s="181"/>
      <c r="C48" s="181"/>
      <c r="D48" s="181"/>
      <c r="E48" s="181"/>
      <c r="F48" s="181"/>
      <c r="G48" s="181"/>
      <c r="H48" s="181"/>
      <c r="I48" s="181"/>
      <c r="J48" s="181"/>
      <c r="K48" s="181"/>
      <c r="L48" s="181"/>
      <c r="M48" s="272"/>
      <c r="N48" s="181"/>
      <c r="O48" s="273"/>
      <c r="P48" s="273"/>
    </row>
    <row r="49" spans="1:20" ht="26.25" customHeight="1">
      <c r="A49" s="199" t="s">
        <v>100</v>
      </c>
      <c r="B49" s="243" t="s">
        <v>142</v>
      </c>
      <c r="C49" s="131" t="s">
        <v>72</v>
      </c>
      <c r="D49" s="131" t="s">
        <v>228</v>
      </c>
      <c r="E49" s="131" t="s">
        <v>156</v>
      </c>
      <c r="F49" s="131" t="s">
        <v>130</v>
      </c>
      <c r="G49" s="131" t="s">
        <v>157</v>
      </c>
      <c r="H49" s="310" t="s">
        <v>98</v>
      </c>
      <c r="I49" s="131" t="s">
        <v>99</v>
      </c>
      <c r="J49" s="489" t="s">
        <v>66</v>
      </c>
      <c r="K49" s="131" t="s">
        <v>104</v>
      </c>
      <c r="L49" s="131" t="s">
        <v>158</v>
      </c>
      <c r="M49" s="131" t="s">
        <v>105</v>
      </c>
      <c r="N49" s="147" t="s">
        <v>174</v>
      </c>
      <c r="O49" s="272"/>
      <c r="P49" s="272"/>
      <c r="Q49" s="273"/>
      <c r="R49" s="273"/>
      <c r="S49" s="118"/>
      <c r="T49" s="118"/>
    </row>
    <row r="50" spans="1:20" ht="25.5" customHeight="1">
      <c r="A50" s="313" t="s">
        <v>141</v>
      </c>
      <c r="B50" s="149">
        <f>B64</f>
        <v>1203</v>
      </c>
      <c r="C50" s="149">
        <f>C64</f>
        <v>863</v>
      </c>
      <c r="D50" s="149">
        <f>D64</f>
        <v>26946</v>
      </c>
      <c r="E50" s="149">
        <f>E64</f>
        <v>26615</v>
      </c>
      <c r="F50" s="149">
        <f>F64</f>
        <v>800</v>
      </c>
      <c r="G50" s="149">
        <f t="shared" ref="G50:M50" si="12">G64</f>
        <v>21770</v>
      </c>
      <c r="H50" s="149">
        <f t="shared" si="12"/>
        <v>12911</v>
      </c>
      <c r="I50" s="149">
        <f t="shared" si="12"/>
        <v>5145</v>
      </c>
      <c r="J50" s="149">
        <f t="shared" si="12"/>
        <v>6299</v>
      </c>
      <c r="K50" s="149">
        <f t="shared" si="12"/>
        <v>6350</v>
      </c>
      <c r="L50" s="149">
        <f t="shared" si="12"/>
        <v>6892</v>
      </c>
      <c r="M50" s="149">
        <f t="shared" si="12"/>
        <v>33826</v>
      </c>
      <c r="N50" s="149">
        <f>N64</f>
        <v>149620</v>
      </c>
      <c r="O50" s="122"/>
      <c r="P50" s="122"/>
      <c r="Q50" s="273"/>
      <c r="R50" s="273"/>
      <c r="S50" s="118"/>
      <c r="T50" s="118"/>
    </row>
    <row r="51" spans="1:20" s="160" customFormat="1">
      <c r="A51" s="157"/>
      <c r="B51" s="122"/>
      <c r="C51" s="122"/>
      <c r="D51" s="122"/>
      <c r="E51" s="122"/>
      <c r="F51" s="122"/>
      <c r="G51" s="122"/>
      <c r="H51" s="122"/>
      <c r="I51" s="122"/>
      <c r="J51" s="122"/>
      <c r="K51" s="122"/>
      <c r="L51" s="122"/>
      <c r="M51" s="122"/>
      <c r="N51" s="122"/>
      <c r="O51" s="122"/>
      <c r="P51" s="273"/>
      <c r="Q51" s="273"/>
      <c r="R51" s="118"/>
      <c r="S51" s="118"/>
    </row>
    <row r="52" spans="1:20" s="274" customFormat="1">
      <c r="A52" s="157"/>
      <c r="B52" s="122"/>
      <c r="C52" s="122"/>
      <c r="D52" s="122"/>
      <c r="E52" s="122"/>
      <c r="F52" s="122"/>
      <c r="G52" s="122"/>
      <c r="H52" s="122"/>
      <c r="I52" s="122"/>
      <c r="J52" s="122"/>
      <c r="K52" s="122"/>
      <c r="L52" s="122"/>
      <c r="M52" s="122"/>
      <c r="N52" s="122"/>
      <c r="O52" s="122"/>
      <c r="P52" s="273"/>
      <c r="Q52" s="273"/>
      <c r="R52" s="118"/>
      <c r="S52" s="118"/>
    </row>
    <row r="53" spans="1:20" s="274" customFormat="1">
      <c r="A53" s="157"/>
      <c r="B53" s="122"/>
      <c r="C53" s="122"/>
      <c r="D53" s="122"/>
      <c r="E53" s="122"/>
      <c r="F53" s="122"/>
      <c r="G53" s="122"/>
      <c r="H53" s="122"/>
      <c r="I53" s="122"/>
      <c r="J53" s="122"/>
      <c r="K53" s="122"/>
      <c r="L53" s="122"/>
      <c r="M53" s="122"/>
      <c r="N53" s="122"/>
      <c r="O53" s="122"/>
      <c r="P53" s="273"/>
      <c r="Q53" s="273"/>
      <c r="R53" s="118"/>
      <c r="S53" s="118"/>
    </row>
    <row r="54" spans="1:20" s="274" customFormat="1">
      <c r="A54" s="157"/>
      <c r="B54" s="122"/>
      <c r="C54" s="122"/>
      <c r="D54" s="122"/>
      <c r="E54" s="122"/>
      <c r="F54" s="122"/>
      <c r="G54" s="122"/>
      <c r="H54" s="122"/>
      <c r="I54" s="122"/>
      <c r="J54" s="122"/>
      <c r="K54" s="122"/>
      <c r="L54" s="122"/>
      <c r="M54" s="122"/>
      <c r="N54" s="122"/>
      <c r="O54" s="122"/>
      <c r="P54" s="273"/>
      <c r="Q54" s="273"/>
      <c r="R54" s="118"/>
      <c r="S54" s="118"/>
    </row>
    <row r="55" spans="1:20" s="274" customFormat="1">
      <c r="A55" s="177" t="s">
        <v>77</v>
      </c>
      <c r="B55" s="181"/>
      <c r="C55" s="181"/>
      <c r="D55" s="181"/>
      <c r="E55" s="181"/>
      <c r="F55" s="181"/>
      <c r="G55" s="181"/>
      <c r="H55" s="181"/>
      <c r="I55" s="181"/>
      <c r="J55" s="181"/>
      <c r="K55" s="181"/>
      <c r="L55" s="181"/>
      <c r="M55" s="181"/>
      <c r="N55" s="272"/>
      <c r="O55" s="181"/>
      <c r="P55" s="273"/>
      <c r="Q55" s="273"/>
      <c r="R55" s="118"/>
      <c r="S55" s="118"/>
    </row>
    <row r="56" spans="1:20" s="274" customFormat="1" ht="38.25">
      <c r="A56" s="199" t="s">
        <v>100</v>
      </c>
      <c r="B56" s="243" t="s">
        <v>142</v>
      </c>
      <c r="C56" s="131" t="s">
        <v>72</v>
      </c>
      <c r="D56" s="131" t="s">
        <v>228</v>
      </c>
      <c r="E56" s="131" t="s">
        <v>156</v>
      </c>
      <c r="F56" s="131" t="s">
        <v>130</v>
      </c>
      <c r="G56" s="131" t="s">
        <v>157</v>
      </c>
      <c r="H56" s="310" t="s">
        <v>98</v>
      </c>
      <c r="I56" s="131" t="s">
        <v>99</v>
      </c>
      <c r="J56" s="489" t="s">
        <v>66</v>
      </c>
      <c r="K56" s="131" t="s">
        <v>104</v>
      </c>
      <c r="L56" s="131" t="s">
        <v>158</v>
      </c>
      <c r="M56" s="131" t="s">
        <v>105</v>
      </c>
      <c r="N56" s="147" t="s">
        <v>174</v>
      </c>
      <c r="O56" s="272"/>
      <c r="P56" s="272"/>
      <c r="Q56" s="273"/>
      <c r="R56" s="273"/>
      <c r="S56" s="118"/>
    </row>
    <row r="57" spans="1:20" s="274" customFormat="1">
      <c r="A57" s="149" t="s">
        <v>123</v>
      </c>
      <c r="B57" s="149">
        <f>F71+G71+H71</f>
        <v>566</v>
      </c>
      <c r="C57" s="149">
        <f t="shared" ref="C57:F63" si="13">B71</f>
        <v>495</v>
      </c>
      <c r="D57" s="149">
        <f t="shared" si="13"/>
        <v>19049</v>
      </c>
      <c r="E57" s="149">
        <f t="shared" si="13"/>
        <v>17143</v>
      </c>
      <c r="F57" s="149">
        <f t="shared" si="13"/>
        <v>490</v>
      </c>
      <c r="G57" s="149">
        <f>I71+J71+K71+L71</f>
        <v>11825</v>
      </c>
      <c r="H57" s="149">
        <f t="shared" ref="H57:H63" si="14">M71</f>
        <v>9977</v>
      </c>
      <c r="I57" s="149">
        <f>N71+O71+P71</f>
        <v>2908</v>
      </c>
      <c r="J57" s="149">
        <f>Q71</f>
        <v>4960</v>
      </c>
      <c r="K57" s="149">
        <f t="shared" ref="K57:M63" si="15">R71</f>
        <v>3848</v>
      </c>
      <c r="L57" s="149">
        <f t="shared" si="15"/>
        <v>3535</v>
      </c>
      <c r="M57" s="149">
        <f t="shared" si="15"/>
        <v>17117</v>
      </c>
      <c r="N57" s="149">
        <f t="shared" ref="N57:N63" si="16">SUM(B57:M57)</f>
        <v>91913</v>
      </c>
      <c r="O57" s="272"/>
      <c r="P57" s="272"/>
      <c r="Q57" s="273"/>
      <c r="R57" s="273"/>
      <c r="S57" s="118"/>
    </row>
    <row r="58" spans="1:20" s="274" customFormat="1">
      <c r="A58" s="199" t="s">
        <v>205</v>
      </c>
      <c r="B58" s="149">
        <f t="shared" ref="B58:B63" si="17">F72+G72+H72</f>
        <v>209</v>
      </c>
      <c r="C58" s="149">
        <f t="shared" si="13"/>
        <v>68</v>
      </c>
      <c r="D58" s="149">
        <f t="shared" si="13"/>
        <v>3159</v>
      </c>
      <c r="E58" s="149">
        <f t="shared" si="13"/>
        <v>2978</v>
      </c>
      <c r="F58" s="149">
        <f t="shared" si="13"/>
        <v>84</v>
      </c>
      <c r="G58" s="149">
        <f t="shared" ref="G58:G63" si="18">I72+J72+K72+L72</f>
        <v>4456</v>
      </c>
      <c r="H58" s="149">
        <f t="shared" si="14"/>
        <v>879</v>
      </c>
      <c r="I58" s="149">
        <f t="shared" ref="I58:I63" si="19">N72+O72+P72</f>
        <v>885</v>
      </c>
      <c r="J58" s="149">
        <f t="shared" ref="J58:J63" si="20">Q72</f>
        <v>320</v>
      </c>
      <c r="K58" s="149">
        <f t="shared" si="15"/>
        <v>1054</v>
      </c>
      <c r="L58" s="149">
        <f t="shared" si="15"/>
        <v>1404</v>
      </c>
      <c r="M58" s="149">
        <f t="shared" si="15"/>
        <v>7054</v>
      </c>
      <c r="N58" s="149">
        <f t="shared" si="16"/>
        <v>22550</v>
      </c>
      <c r="O58" s="272"/>
      <c r="P58" s="272"/>
      <c r="Q58" s="273"/>
      <c r="R58" s="273"/>
      <c r="S58" s="118"/>
    </row>
    <row r="59" spans="1:20" s="274" customFormat="1">
      <c r="A59" s="199" t="s">
        <v>324</v>
      </c>
      <c r="B59" s="149">
        <f t="shared" si="17"/>
        <v>193</v>
      </c>
      <c r="C59" s="149">
        <f t="shared" si="13"/>
        <v>136</v>
      </c>
      <c r="D59" s="149">
        <f t="shared" si="13"/>
        <v>612</v>
      </c>
      <c r="E59" s="149">
        <f t="shared" si="13"/>
        <v>2465</v>
      </c>
      <c r="F59" s="149">
        <f t="shared" si="13"/>
        <v>109</v>
      </c>
      <c r="G59" s="149">
        <f t="shared" si="18"/>
        <v>1259</v>
      </c>
      <c r="H59" s="149">
        <f t="shared" si="14"/>
        <v>694</v>
      </c>
      <c r="I59" s="149">
        <f t="shared" si="19"/>
        <v>549</v>
      </c>
      <c r="J59" s="149">
        <f t="shared" si="20"/>
        <v>425</v>
      </c>
      <c r="K59" s="149">
        <f t="shared" si="15"/>
        <v>527</v>
      </c>
      <c r="L59" s="149">
        <f t="shared" si="15"/>
        <v>716</v>
      </c>
      <c r="M59" s="149">
        <f t="shared" si="15"/>
        <v>1198</v>
      </c>
      <c r="N59" s="149">
        <f t="shared" si="16"/>
        <v>8883</v>
      </c>
      <c r="O59" s="272"/>
      <c r="P59" s="272"/>
      <c r="Q59" s="273"/>
      <c r="R59" s="273"/>
      <c r="S59" s="118"/>
    </row>
    <row r="60" spans="1:20" s="274" customFormat="1">
      <c r="A60" s="199" t="s">
        <v>325</v>
      </c>
      <c r="B60" s="149">
        <f t="shared" si="17"/>
        <v>197</v>
      </c>
      <c r="C60" s="149">
        <f t="shared" si="13"/>
        <v>33</v>
      </c>
      <c r="D60" s="149">
        <f t="shared" si="13"/>
        <v>607</v>
      </c>
      <c r="E60" s="149">
        <f t="shared" si="13"/>
        <v>1186</v>
      </c>
      <c r="F60" s="149">
        <f t="shared" si="13"/>
        <v>55</v>
      </c>
      <c r="G60" s="149">
        <f t="shared" si="18"/>
        <v>2489</v>
      </c>
      <c r="H60" s="149">
        <f t="shared" si="14"/>
        <v>446</v>
      </c>
      <c r="I60" s="149">
        <f t="shared" si="19"/>
        <v>260</v>
      </c>
      <c r="J60" s="149">
        <f t="shared" si="20"/>
        <v>104</v>
      </c>
      <c r="K60" s="149">
        <f t="shared" si="15"/>
        <v>128</v>
      </c>
      <c r="L60" s="149">
        <f t="shared" si="15"/>
        <v>573</v>
      </c>
      <c r="M60" s="149">
        <f t="shared" si="15"/>
        <v>350</v>
      </c>
      <c r="N60" s="149">
        <f t="shared" si="16"/>
        <v>6428</v>
      </c>
      <c r="O60" s="272"/>
      <c r="P60" s="272"/>
      <c r="Q60" s="273"/>
      <c r="R60" s="273"/>
      <c r="S60" s="118"/>
    </row>
    <row r="61" spans="1:20" s="274" customFormat="1">
      <c r="A61" s="199" t="s">
        <v>326</v>
      </c>
      <c r="B61" s="149">
        <f t="shared" si="17"/>
        <v>4</v>
      </c>
      <c r="C61" s="149">
        <f t="shared" si="13"/>
        <v>16</v>
      </c>
      <c r="D61" s="149">
        <f t="shared" si="13"/>
        <v>99</v>
      </c>
      <c r="E61" s="149">
        <f t="shared" si="13"/>
        <v>67</v>
      </c>
      <c r="F61" s="149">
        <f t="shared" si="13"/>
        <v>0</v>
      </c>
      <c r="G61" s="149">
        <f t="shared" si="18"/>
        <v>52</v>
      </c>
      <c r="H61" s="149">
        <f t="shared" si="14"/>
        <v>7</v>
      </c>
      <c r="I61" s="149">
        <f t="shared" si="19"/>
        <v>21</v>
      </c>
      <c r="J61" s="149">
        <f t="shared" si="20"/>
        <v>27</v>
      </c>
      <c r="K61" s="149">
        <f t="shared" si="15"/>
        <v>8</v>
      </c>
      <c r="L61" s="149">
        <f t="shared" si="15"/>
        <v>13</v>
      </c>
      <c r="M61" s="149">
        <f t="shared" si="15"/>
        <v>277</v>
      </c>
      <c r="N61" s="149">
        <f t="shared" si="16"/>
        <v>591</v>
      </c>
      <c r="O61" s="272"/>
      <c r="P61" s="272"/>
      <c r="Q61" s="273"/>
      <c r="R61" s="273"/>
      <c r="S61" s="118"/>
    </row>
    <row r="62" spans="1:20" s="274" customFormat="1">
      <c r="A62" s="149" t="s">
        <v>111</v>
      </c>
      <c r="B62" s="149">
        <f t="shared" si="17"/>
        <v>27</v>
      </c>
      <c r="C62" s="149">
        <f t="shared" si="13"/>
        <v>83</v>
      </c>
      <c r="D62" s="149">
        <f t="shared" si="13"/>
        <v>2180</v>
      </c>
      <c r="E62" s="149">
        <f t="shared" si="13"/>
        <v>1711</v>
      </c>
      <c r="F62" s="149">
        <f t="shared" si="13"/>
        <v>43</v>
      </c>
      <c r="G62" s="149">
        <f t="shared" si="18"/>
        <v>1198</v>
      </c>
      <c r="H62" s="149">
        <f t="shared" si="14"/>
        <v>333</v>
      </c>
      <c r="I62" s="149">
        <f t="shared" si="19"/>
        <v>258</v>
      </c>
      <c r="J62" s="149">
        <f t="shared" si="20"/>
        <v>295</v>
      </c>
      <c r="K62" s="149">
        <f t="shared" si="15"/>
        <v>411</v>
      </c>
      <c r="L62" s="149">
        <f t="shared" si="15"/>
        <v>303</v>
      </c>
      <c r="M62" s="149">
        <f t="shared" si="15"/>
        <v>5193</v>
      </c>
      <c r="N62" s="149">
        <f t="shared" si="16"/>
        <v>12035</v>
      </c>
      <c r="O62" s="272"/>
      <c r="P62" s="272"/>
      <c r="Q62" s="273"/>
      <c r="R62" s="273"/>
      <c r="S62" s="118"/>
    </row>
    <row r="63" spans="1:20" s="274" customFormat="1">
      <c r="A63" s="199" t="s">
        <v>124</v>
      </c>
      <c r="B63" s="149">
        <f t="shared" si="17"/>
        <v>7</v>
      </c>
      <c r="C63" s="149">
        <f t="shared" si="13"/>
        <v>32</v>
      </c>
      <c r="D63" s="149">
        <f t="shared" si="13"/>
        <v>1240</v>
      </c>
      <c r="E63" s="149">
        <f t="shared" si="13"/>
        <v>1065</v>
      </c>
      <c r="F63" s="149">
        <f t="shared" si="13"/>
        <v>19</v>
      </c>
      <c r="G63" s="149">
        <f t="shared" si="18"/>
        <v>491</v>
      </c>
      <c r="H63" s="149">
        <f t="shared" si="14"/>
        <v>575</v>
      </c>
      <c r="I63" s="149">
        <f t="shared" si="19"/>
        <v>264</v>
      </c>
      <c r="J63" s="149">
        <f t="shared" si="20"/>
        <v>168</v>
      </c>
      <c r="K63" s="149">
        <f t="shared" si="15"/>
        <v>374</v>
      </c>
      <c r="L63" s="149">
        <f t="shared" si="15"/>
        <v>348</v>
      </c>
      <c r="M63" s="149">
        <f t="shared" si="15"/>
        <v>2637</v>
      </c>
      <c r="N63" s="149">
        <f t="shared" si="16"/>
        <v>7220</v>
      </c>
      <c r="O63" s="272"/>
      <c r="P63" s="272"/>
      <c r="Q63" s="272"/>
      <c r="R63" s="272"/>
      <c r="S63" s="118"/>
    </row>
    <row r="64" spans="1:20" s="274" customFormat="1" ht="25.5">
      <c r="A64" s="313" t="s">
        <v>141</v>
      </c>
      <c r="B64" s="149">
        <f>SUM(B57:B63)</f>
        <v>1203</v>
      </c>
      <c r="C64" s="149">
        <f>SUM(C57:C63)</f>
        <v>863</v>
      </c>
      <c r="D64" s="149">
        <f t="shared" ref="D64:N64" si="21">SUM(D57:D63)</f>
        <v>26946</v>
      </c>
      <c r="E64" s="149">
        <f t="shared" si="21"/>
        <v>26615</v>
      </c>
      <c r="F64" s="149">
        <f t="shared" si="21"/>
        <v>800</v>
      </c>
      <c r="G64" s="149">
        <f t="shared" si="21"/>
        <v>21770</v>
      </c>
      <c r="H64" s="149">
        <f t="shared" si="21"/>
        <v>12911</v>
      </c>
      <c r="I64" s="149">
        <f t="shared" si="21"/>
        <v>5145</v>
      </c>
      <c r="J64" s="149">
        <f t="shared" si="21"/>
        <v>6299</v>
      </c>
      <c r="K64" s="149">
        <f t="shared" si="21"/>
        <v>6350</v>
      </c>
      <c r="L64" s="149">
        <f t="shared" si="21"/>
        <v>6892</v>
      </c>
      <c r="M64" s="149">
        <f t="shared" si="21"/>
        <v>33826</v>
      </c>
      <c r="N64" s="149">
        <f t="shared" si="21"/>
        <v>149620</v>
      </c>
      <c r="O64" s="272"/>
      <c r="P64" s="272"/>
      <c r="Q64" s="272"/>
      <c r="R64" s="272"/>
      <c r="S64" s="118"/>
    </row>
    <row r="65" spans="1:21" s="274" customFormat="1">
      <c r="A65" s="177"/>
      <c r="B65" s="181"/>
      <c r="C65" s="181"/>
      <c r="D65" s="181"/>
      <c r="E65" s="181"/>
      <c r="F65" s="181"/>
      <c r="G65" s="181"/>
      <c r="H65" s="181"/>
      <c r="I65" s="181"/>
      <c r="J65" s="181"/>
      <c r="K65" s="181"/>
      <c r="L65" s="181"/>
      <c r="M65" s="181"/>
      <c r="N65" s="272"/>
      <c r="O65" s="181"/>
      <c r="P65" s="272"/>
      <c r="Q65" s="272"/>
      <c r="R65" s="118"/>
    </row>
    <row r="66" spans="1:21" s="274" customFormat="1">
      <c r="A66" s="177"/>
      <c r="B66" s="181"/>
      <c r="C66" s="181"/>
      <c r="D66" s="181"/>
      <c r="E66" s="181"/>
      <c r="F66" s="181"/>
      <c r="G66" s="181"/>
      <c r="H66" s="181"/>
      <c r="I66" s="181"/>
      <c r="J66" s="181"/>
      <c r="K66" s="181"/>
      <c r="L66" s="181"/>
      <c r="M66" s="181"/>
      <c r="N66" s="272"/>
      <c r="O66" s="181"/>
      <c r="P66" s="272"/>
      <c r="Q66" s="272"/>
      <c r="R66" s="118"/>
    </row>
    <row r="67" spans="1:21" s="274" customFormat="1">
      <c r="A67" s="177"/>
      <c r="B67" s="181"/>
      <c r="C67" s="181"/>
      <c r="D67" s="181"/>
      <c r="E67" s="181"/>
      <c r="F67" s="181"/>
      <c r="G67" s="181"/>
      <c r="H67" s="181"/>
      <c r="I67" s="181"/>
      <c r="J67" s="181"/>
      <c r="K67" s="181"/>
      <c r="L67" s="181"/>
      <c r="M67" s="181"/>
      <c r="N67" s="272"/>
      <c r="O67" s="181"/>
      <c r="P67" s="272"/>
      <c r="Q67" s="272"/>
      <c r="R67" s="118"/>
    </row>
    <row r="68" spans="1:21" s="274" customFormat="1">
      <c r="A68" s="177"/>
      <c r="B68" s="181"/>
      <c r="C68" s="181"/>
      <c r="D68" s="181"/>
      <c r="E68" s="181"/>
      <c r="F68" s="181"/>
      <c r="G68" s="181"/>
      <c r="H68" s="181"/>
      <c r="I68" s="181"/>
      <c r="J68" s="181"/>
      <c r="K68" s="181"/>
      <c r="L68" s="181"/>
      <c r="M68" s="181"/>
      <c r="N68" s="272"/>
      <c r="O68" s="181"/>
      <c r="P68" s="272"/>
      <c r="Q68" s="272"/>
      <c r="R68" s="118"/>
    </row>
    <row r="69" spans="1:21" s="274" customFormat="1">
      <c r="A69" s="177" t="s">
        <v>63</v>
      </c>
      <c r="B69" s="181"/>
      <c r="C69" s="181"/>
      <c r="D69" s="181"/>
      <c r="E69" s="181"/>
      <c r="F69" s="181"/>
      <c r="G69" s="181"/>
      <c r="H69" s="181"/>
      <c r="I69" s="181"/>
      <c r="J69" s="181"/>
      <c r="K69" s="181"/>
      <c r="L69" s="181"/>
      <c r="M69" s="181"/>
      <c r="N69" s="272"/>
      <c r="O69" s="181"/>
      <c r="P69" s="272"/>
      <c r="Q69" s="272"/>
      <c r="R69" s="118"/>
    </row>
    <row r="70" spans="1:21" s="274" customFormat="1" ht="39.75" customHeight="1">
      <c r="A70" s="199" t="s">
        <v>100</v>
      </c>
      <c r="B70" s="147" t="s">
        <v>72</v>
      </c>
      <c r="C70" s="138" t="s">
        <v>228</v>
      </c>
      <c r="D70" s="147" t="s">
        <v>129</v>
      </c>
      <c r="E70" s="147" t="s">
        <v>130</v>
      </c>
      <c r="F70" s="147" t="s">
        <v>454</v>
      </c>
      <c r="G70" s="147" t="s">
        <v>73</v>
      </c>
      <c r="H70" s="147" t="s">
        <v>358</v>
      </c>
      <c r="I70" s="147" t="s">
        <v>97</v>
      </c>
      <c r="J70" s="147" t="s">
        <v>452</v>
      </c>
      <c r="K70" s="147" t="s">
        <v>453</v>
      </c>
      <c r="L70" s="310" t="s">
        <v>323</v>
      </c>
      <c r="M70" s="147" t="s">
        <v>98</v>
      </c>
      <c r="N70" s="147" t="s">
        <v>99</v>
      </c>
      <c r="O70" s="147" t="s">
        <v>456</v>
      </c>
      <c r="P70" s="147" t="s">
        <v>165</v>
      </c>
      <c r="Q70" s="131" t="s">
        <v>66</v>
      </c>
      <c r="R70" s="147" t="s">
        <v>104</v>
      </c>
      <c r="S70" s="147" t="s">
        <v>438</v>
      </c>
      <c r="T70" s="131" t="s">
        <v>105</v>
      </c>
      <c r="U70" s="147" t="s">
        <v>174</v>
      </c>
    </row>
    <row r="71" spans="1:21" s="274" customFormat="1">
      <c r="A71" s="149" t="s">
        <v>123</v>
      </c>
      <c r="B71" s="566">
        <v>495</v>
      </c>
      <c r="C71" s="566">
        <v>19049</v>
      </c>
      <c r="D71" s="566">
        <v>17143</v>
      </c>
      <c r="E71" s="566">
        <v>490</v>
      </c>
      <c r="F71" s="566">
        <v>3</v>
      </c>
      <c r="G71" s="566">
        <v>297</v>
      </c>
      <c r="H71" s="566">
        <v>266</v>
      </c>
      <c r="I71" s="566">
        <v>8423</v>
      </c>
      <c r="J71" s="566">
        <v>1417</v>
      </c>
      <c r="K71" s="566">
        <v>1474</v>
      </c>
      <c r="L71" s="566">
        <v>511</v>
      </c>
      <c r="M71" s="566">
        <v>9977</v>
      </c>
      <c r="N71" s="561">
        <v>1547</v>
      </c>
      <c r="O71" s="566">
        <v>66</v>
      </c>
      <c r="P71" s="566">
        <v>1295</v>
      </c>
      <c r="Q71" s="566">
        <v>4960</v>
      </c>
      <c r="R71" s="566">
        <v>3848</v>
      </c>
      <c r="S71" s="566">
        <v>3535</v>
      </c>
      <c r="T71" s="566">
        <v>17117</v>
      </c>
      <c r="U71" s="149">
        <f>SUM(B71:T71)</f>
        <v>91913</v>
      </c>
    </row>
    <row r="72" spans="1:21" s="382" customFormat="1">
      <c r="A72" s="199" t="s">
        <v>205</v>
      </c>
      <c r="B72" s="566">
        <v>68</v>
      </c>
      <c r="C72" s="566">
        <v>3159</v>
      </c>
      <c r="D72" s="566">
        <v>2978</v>
      </c>
      <c r="E72" s="566">
        <v>84</v>
      </c>
      <c r="F72" s="566"/>
      <c r="G72" s="566">
        <v>56</v>
      </c>
      <c r="H72" s="566">
        <v>153</v>
      </c>
      <c r="I72" s="566">
        <v>3887</v>
      </c>
      <c r="J72" s="566"/>
      <c r="K72" s="566">
        <v>210</v>
      </c>
      <c r="L72" s="566">
        <v>359</v>
      </c>
      <c r="M72" s="566">
        <v>879</v>
      </c>
      <c r="N72" s="561">
        <v>201</v>
      </c>
      <c r="O72" s="566">
        <v>15</v>
      </c>
      <c r="P72" s="566">
        <v>669</v>
      </c>
      <c r="Q72" s="566">
        <v>320</v>
      </c>
      <c r="R72" s="566">
        <v>1054</v>
      </c>
      <c r="S72" s="566">
        <v>1404</v>
      </c>
      <c r="T72" s="566">
        <v>7054</v>
      </c>
      <c r="U72" s="149">
        <f t="shared" ref="U72:U77" si="22">SUM(B72:T72)</f>
        <v>22550</v>
      </c>
    </row>
    <row r="73" spans="1:21">
      <c r="A73" s="199" t="s">
        <v>439</v>
      </c>
      <c r="B73" s="566">
        <v>136</v>
      </c>
      <c r="C73" s="566">
        <v>612</v>
      </c>
      <c r="D73" s="566">
        <v>2465</v>
      </c>
      <c r="E73" s="566">
        <v>109</v>
      </c>
      <c r="F73" s="566">
        <v>1</v>
      </c>
      <c r="G73" s="566">
        <v>89</v>
      </c>
      <c r="H73" s="566">
        <v>103</v>
      </c>
      <c r="I73" s="566">
        <v>1103</v>
      </c>
      <c r="J73" s="566"/>
      <c r="K73" s="566">
        <v>119</v>
      </c>
      <c r="L73" s="566">
        <v>37</v>
      </c>
      <c r="M73" s="566">
        <v>694</v>
      </c>
      <c r="N73" s="561">
        <v>233</v>
      </c>
      <c r="O73" s="566">
        <v>24</v>
      </c>
      <c r="P73" s="566">
        <v>292</v>
      </c>
      <c r="Q73" s="566">
        <v>425</v>
      </c>
      <c r="R73" s="566">
        <v>527</v>
      </c>
      <c r="S73" s="566">
        <v>716</v>
      </c>
      <c r="T73" s="566">
        <v>1198</v>
      </c>
      <c r="U73" s="149">
        <f t="shared" si="22"/>
        <v>8883</v>
      </c>
    </row>
    <row r="74" spans="1:21">
      <c r="A74" s="199" t="s">
        <v>440</v>
      </c>
      <c r="B74" s="566">
        <v>33</v>
      </c>
      <c r="C74" s="566">
        <v>607</v>
      </c>
      <c r="D74" s="566">
        <v>1186</v>
      </c>
      <c r="E74" s="566">
        <v>55</v>
      </c>
      <c r="F74" s="566">
        <v>40</v>
      </c>
      <c r="G74" s="566">
        <v>92</v>
      </c>
      <c r="H74" s="566">
        <v>65</v>
      </c>
      <c r="I74" s="566">
        <v>325</v>
      </c>
      <c r="J74" s="566">
        <v>2126</v>
      </c>
      <c r="K74" s="566">
        <v>24</v>
      </c>
      <c r="L74" s="566">
        <v>14</v>
      </c>
      <c r="M74" s="566">
        <v>446</v>
      </c>
      <c r="N74" s="561">
        <v>106</v>
      </c>
      <c r="O74" s="566">
        <v>8</v>
      </c>
      <c r="P74" s="566">
        <v>146</v>
      </c>
      <c r="Q74" s="566">
        <v>104</v>
      </c>
      <c r="R74" s="566">
        <v>128</v>
      </c>
      <c r="S74" s="566">
        <v>573</v>
      </c>
      <c r="T74" s="566">
        <v>350</v>
      </c>
      <c r="U74" s="149">
        <f t="shared" si="22"/>
        <v>6428</v>
      </c>
    </row>
    <row r="75" spans="1:21">
      <c r="A75" s="199" t="s">
        <v>441</v>
      </c>
      <c r="B75" s="566">
        <v>16</v>
      </c>
      <c r="C75" s="566">
        <v>99</v>
      </c>
      <c r="D75" s="566">
        <v>67</v>
      </c>
      <c r="E75" s="566"/>
      <c r="F75" s="566"/>
      <c r="G75" s="566">
        <v>2</v>
      </c>
      <c r="H75" s="566">
        <v>2</v>
      </c>
      <c r="I75" s="566">
        <v>50</v>
      </c>
      <c r="J75" s="566"/>
      <c r="K75" s="566">
        <v>2</v>
      </c>
      <c r="L75" s="566"/>
      <c r="M75" s="566">
        <v>7</v>
      </c>
      <c r="N75" s="561">
        <v>13</v>
      </c>
      <c r="O75" s="566"/>
      <c r="P75" s="566">
        <v>8</v>
      </c>
      <c r="Q75" s="566">
        <v>27</v>
      </c>
      <c r="R75" s="566">
        <v>8</v>
      </c>
      <c r="S75" s="566">
        <v>13</v>
      </c>
      <c r="T75" s="566">
        <v>277</v>
      </c>
      <c r="U75" s="149">
        <f t="shared" si="22"/>
        <v>591</v>
      </c>
    </row>
    <row r="76" spans="1:21" s="194" customFormat="1">
      <c r="A76" s="149" t="s">
        <v>111</v>
      </c>
      <c r="B76" s="566">
        <v>83</v>
      </c>
      <c r="C76" s="566">
        <v>2180</v>
      </c>
      <c r="D76" s="566">
        <v>1711</v>
      </c>
      <c r="E76" s="566">
        <v>43</v>
      </c>
      <c r="F76" s="566"/>
      <c r="G76" s="566">
        <v>16</v>
      </c>
      <c r="H76" s="566">
        <v>11</v>
      </c>
      <c r="I76" s="566">
        <v>1040</v>
      </c>
      <c r="J76" s="566"/>
      <c r="K76" s="566">
        <v>111</v>
      </c>
      <c r="L76" s="566">
        <v>47</v>
      </c>
      <c r="M76" s="566">
        <v>333</v>
      </c>
      <c r="N76" s="561">
        <v>73</v>
      </c>
      <c r="O76" s="566">
        <v>12</v>
      </c>
      <c r="P76" s="566">
        <v>173</v>
      </c>
      <c r="Q76" s="566">
        <v>295</v>
      </c>
      <c r="R76" s="566">
        <v>411</v>
      </c>
      <c r="S76" s="566">
        <v>303</v>
      </c>
      <c r="T76" s="566">
        <v>5193</v>
      </c>
      <c r="U76" s="149">
        <f t="shared" si="22"/>
        <v>12035</v>
      </c>
    </row>
    <row r="77" spans="1:21" s="194" customFormat="1">
      <c r="A77" s="199" t="s">
        <v>124</v>
      </c>
      <c r="B77" s="566">
        <v>32</v>
      </c>
      <c r="C77" s="566">
        <v>1240</v>
      </c>
      <c r="D77" s="566">
        <v>1065</v>
      </c>
      <c r="E77" s="566">
        <v>19</v>
      </c>
      <c r="F77" s="566"/>
      <c r="G77" s="566">
        <v>6</v>
      </c>
      <c r="H77" s="566">
        <v>1</v>
      </c>
      <c r="I77" s="566">
        <v>338</v>
      </c>
      <c r="J77" s="566"/>
      <c r="K77" s="566">
        <v>134</v>
      </c>
      <c r="L77" s="566">
        <v>19</v>
      </c>
      <c r="M77" s="566">
        <v>575</v>
      </c>
      <c r="N77" s="561">
        <v>94</v>
      </c>
      <c r="O77" s="566">
        <v>16</v>
      </c>
      <c r="P77" s="566">
        <v>154</v>
      </c>
      <c r="Q77" s="566">
        <v>168</v>
      </c>
      <c r="R77" s="566">
        <v>374</v>
      </c>
      <c r="S77" s="566">
        <v>348</v>
      </c>
      <c r="T77" s="566">
        <v>2637</v>
      </c>
      <c r="U77" s="149">
        <f t="shared" si="22"/>
        <v>7220</v>
      </c>
    </row>
    <row r="78" spans="1:21" s="194" customFormat="1" ht="25.5">
      <c r="A78" s="199" t="s">
        <v>141</v>
      </c>
      <c r="B78" s="314">
        <f t="shared" ref="B78:S78" si="23">SUM(B71:B77)</f>
        <v>863</v>
      </c>
      <c r="C78" s="314">
        <f t="shared" si="23"/>
        <v>26946</v>
      </c>
      <c r="D78" s="314">
        <f t="shared" si="23"/>
        <v>26615</v>
      </c>
      <c r="E78" s="314">
        <f t="shared" si="23"/>
        <v>800</v>
      </c>
      <c r="F78" s="314">
        <f t="shared" si="23"/>
        <v>44</v>
      </c>
      <c r="G78" s="314">
        <f t="shared" si="23"/>
        <v>558</v>
      </c>
      <c r="H78" s="314">
        <f t="shared" si="23"/>
        <v>601</v>
      </c>
      <c r="I78" s="314">
        <f t="shared" si="23"/>
        <v>15166</v>
      </c>
      <c r="J78" s="314">
        <f t="shared" si="23"/>
        <v>3543</v>
      </c>
      <c r="K78" s="314">
        <f t="shared" si="23"/>
        <v>2074</v>
      </c>
      <c r="L78" s="314">
        <f t="shared" si="23"/>
        <v>987</v>
      </c>
      <c r="M78" s="314">
        <f t="shared" si="23"/>
        <v>12911</v>
      </c>
      <c r="N78" s="314">
        <f t="shared" si="23"/>
        <v>2267</v>
      </c>
      <c r="O78" s="314">
        <f t="shared" si="23"/>
        <v>141</v>
      </c>
      <c r="P78" s="314">
        <f t="shared" si="23"/>
        <v>2737</v>
      </c>
      <c r="Q78" s="314">
        <f t="shared" si="23"/>
        <v>6299</v>
      </c>
      <c r="R78" s="314">
        <f t="shared" si="23"/>
        <v>6350</v>
      </c>
      <c r="S78" s="314">
        <f t="shared" si="23"/>
        <v>6892</v>
      </c>
      <c r="T78" s="314">
        <f>SUM(B78:S78)</f>
        <v>115794</v>
      </c>
      <c r="U78" s="199">
        <f>SUM(U71:U77)</f>
        <v>149620</v>
      </c>
    </row>
    <row r="79" spans="1:21" s="194" customFormat="1">
      <c r="A79" s="177"/>
      <c r="B79" s="181"/>
      <c r="C79" s="181"/>
      <c r="D79" s="181"/>
      <c r="E79" s="181"/>
      <c r="F79" s="181"/>
      <c r="G79" s="181"/>
      <c r="H79" s="181"/>
      <c r="I79" s="181"/>
      <c r="J79" s="181"/>
      <c r="K79" s="181"/>
      <c r="L79" s="181"/>
      <c r="M79" s="272"/>
      <c r="N79" s="181"/>
      <c r="O79" s="272"/>
      <c r="P79" s="272"/>
      <c r="Q79" s="118"/>
      <c r="R79" s="118"/>
    </row>
    <row r="80" spans="1:21" s="194" customFormat="1">
      <c r="A80" s="177"/>
      <c r="B80" s="181"/>
      <c r="C80" s="181"/>
      <c r="D80" s="181"/>
      <c r="E80" s="181"/>
      <c r="F80" s="181"/>
      <c r="G80" s="181"/>
      <c r="H80" s="181"/>
      <c r="I80" s="181"/>
      <c r="J80" s="181"/>
      <c r="K80" s="181"/>
      <c r="L80" s="181"/>
      <c r="M80" s="272"/>
      <c r="N80" s="181"/>
      <c r="O80" s="272"/>
      <c r="P80" s="272"/>
      <c r="Q80" s="118"/>
      <c r="R80" s="118"/>
    </row>
    <row r="81" spans="1:18" s="194" customFormat="1" ht="14.1" customHeight="1">
      <c r="A81" s="694" t="s">
        <v>65</v>
      </c>
      <c r="B81" s="695"/>
      <c r="C81" s="696"/>
      <c r="D81" s="181"/>
      <c r="E81" s="383"/>
      <c r="F81" s="383"/>
      <c r="G81" s="384"/>
      <c r="H81" s="384"/>
      <c r="I81" s="181"/>
      <c r="J81" s="384"/>
      <c r="K81" s="384"/>
      <c r="L81" s="181"/>
      <c r="M81" s="384"/>
      <c r="N81" s="384"/>
      <c r="O81" s="272"/>
      <c r="P81" s="272"/>
      <c r="Q81" s="118"/>
      <c r="R81" s="118"/>
    </row>
    <row r="82" spans="1:18" s="194" customFormat="1" ht="14.1" customHeight="1">
      <c r="A82" s="147" t="s">
        <v>398</v>
      </c>
      <c r="B82" s="195" t="s">
        <v>200</v>
      </c>
      <c r="C82" s="147" t="s">
        <v>101</v>
      </c>
      <c r="D82" s="385"/>
      <c r="E82" s="383"/>
      <c r="F82" s="383"/>
      <c r="G82" s="386"/>
      <c r="H82" s="387"/>
      <c r="I82" s="272"/>
      <c r="J82" s="386"/>
      <c r="K82" s="387"/>
      <c r="L82" s="272"/>
      <c r="M82" s="386"/>
      <c r="N82" s="387"/>
      <c r="O82" s="272"/>
      <c r="P82" s="272"/>
      <c r="Q82" s="118"/>
      <c r="R82" s="118"/>
    </row>
    <row r="83" spans="1:18" s="194" customFormat="1" ht="14.1" customHeight="1">
      <c r="A83" s="131">
        <v>1</v>
      </c>
      <c r="B83" s="236" t="s">
        <v>327</v>
      </c>
      <c r="C83" s="566">
        <v>226602</v>
      </c>
      <c r="D83" s="388"/>
      <c r="E83" s="383"/>
      <c r="F83" s="383"/>
      <c r="G83" s="386"/>
      <c r="H83" s="387"/>
      <c r="I83" s="272"/>
      <c r="J83" s="386"/>
      <c r="K83" s="387"/>
      <c r="L83" s="272"/>
      <c r="M83" s="386"/>
      <c r="N83" s="387"/>
      <c r="O83" s="272"/>
      <c r="P83" s="272"/>
      <c r="Q83" s="118"/>
      <c r="R83" s="118"/>
    </row>
    <row r="84" spans="1:18" s="194" customFormat="1" ht="14.1" customHeight="1">
      <c r="A84" s="131">
        <v>2</v>
      </c>
      <c r="B84" s="236" t="s">
        <v>318</v>
      </c>
      <c r="C84" s="566">
        <v>95635</v>
      </c>
      <c r="D84" s="388"/>
      <c r="E84" s="383"/>
      <c r="F84" s="383"/>
      <c r="G84" s="386"/>
      <c r="H84" s="387"/>
      <c r="I84" s="272"/>
      <c r="J84" s="386"/>
      <c r="K84" s="387"/>
      <c r="L84" s="272"/>
      <c r="M84" s="386"/>
      <c r="N84" s="387"/>
      <c r="O84" s="272"/>
      <c r="P84" s="272"/>
      <c r="Q84" s="118"/>
      <c r="R84" s="118"/>
    </row>
    <row r="85" spans="1:18" s="194" customFormat="1">
      <c r="A85" s="131">
        <v>3</v>
      </c>
      <c r="B85" s="236" t="s">
        <v>330</v>
      </c>
      <c r="C85" s="566">
        <v>28170</v>
      </c>
      <c r="D85" s="388"/>
      <c r="E85" s="383"/>
      <c r="F85" s="383"/>
      <c r="G85" s="386"/>
      <c r="H85" s="387"/>
      <c r="I85" s="272"/>
      <c r="J85" s="386"/>
      <c r="K85" s="387"/>
      <c r="L85" s="272"/>
      <c r="M85" s="386"/>
      <c r="N85" s="387"/>
      <c r="O85" s="272"/>
      <c r="P85" s="272"/>
      <c r="Q85" s="118"/>
      <c r="R85" s="118"/>
    </row>
    <row r="86" spans="1:18" s="194" customFormat="1" ht="14.1" customHeight="1">
      <c r="A86" s="255">
        <v>4</v>
      </c>
      <c r="B86" s="236" t="s">
        <v>338</v>
      </c>
      <c r="C86" s="566">
        <v>23998</v>
      </c>
      <c r="D86" s="388"/>
      <c r="E86" s="389"/>
      <c r="F86" s="389"/>
      <c r="G86" s="386"/>
      <c r="H86" s="387"/>
      <c r="I86" s="272"/>
      <c r="J86" s="386"/>
      <c r="K86" s="387"/>
      <c r="L86" s="272"/>
      <c r="M86" s="386"/>
      <c r="N86" s="387"/>
      <c r="O86" s="272"/>
      <c r="P86" s="272"/>
      <c r="Q86" s="118"/>
      <c r="R86" s="118"/>
    </row>
    <row r="87" spans="1:18" ht="14.1" customHeight="1">
      <c r="A87" s="255">
        <v>5</v>
      </c>
      <c r="B87" s="236" t="s">
        <v>331</v>
      </c>
      <c r="C87" s="566">
        <v>23166</v>
      </c>
      <c r="D87" s="388"/>
      <c r="E87" s="390"/>
      <c r="F87" s="390"/>
      <c r="G87" s="386"/>
      <c r="H87" s="387"/>
      <c r="I87" s="272"/>
      <c r="J87" s="386"/>
      <c r="K87" s="387"/>
      <c r="L87" s="272"/>
      <c r="M87" s="386"/>
      <c r="N87" s="387"/>
      <c r="O87" s="272"/>
      <c r="P87" s="272"/>
    </row>
    <row r="88" spans="1:18" s="194" customFormat="1" ht="14.1" customHeight="1">
      <c r="A88" s="255">
        <v>6</v>
      </c>
      <c r="B88" s="236" t="s">
        <v>317</v>
      </c>
      <c r="C88" s="566">
        <v>22220</v>
      </c>
      <c r="D88" s="388"/>
      <c r="E88" s="390"/>
      <c r="F88" s="390"/>
      <c r="G88" s="386"/>
      <c r="H88" s="387"/>
      <c r="I88" s="272"/>
      <c r="J88" s="386"/>
      <c r="K88" s="387"/>
      <c r="L88" s="272"/>
      <c r="M88" s="386"/>
      <c r="N88" s="387"/>
      <c r="O88" s="272"/>
      <c r="P88" s="272"/>
      <c r="Q88" s="118"/>
      <c r="R88" s="118"/>
    </row>
    <row r="89" spans="1:18" s="194" customFormat="1" ht="14.1" customHeight="1">
      <c r="A89" s="255">
        <v>7</v>
      </c>
      <c r="B89" s="236" t="s">
        <v>336</v>
      </c>
      <c r="C89" s="566">
        <v>17594</v>
      </c>
      <c r="D89" s="388"/>
      <c r="E89" s="390"/>
      <c r="F89" s="390"/>
      <c r="G89" s="386"/>
      <c r="H89" s="387"/>
      <c r="I89" s="272"/>
      <c r="J89" s="386"/>
      <c r="K89" s="387"/>
      <c r="L89" s="272"/>
      <c r="M89" s="386"/>
      <c r="N89" s="387"/>
      <c r="O89" s="272"/>
      <c r="P89" s="272"/>
      <c r="Q89" s="118"/>
      <c r="R89" s="118"/>
    </row>
    <row r="90" spans="1:18" s="194" customFormat="1" ht="14.1" customHeight="1">
      <c r="A90" s="255">
        <v>8</v>
      </c>
      <c r="B90" s="236" t="s">
        <v>328</v>
      </c>
      <c r="C90" s="566">
        <v>17497</v>
      </c>
      <c r="D90" s="388"/>
      <c r="E90" s="390"/>
      <c r="F90" s="390"/>
      <c r="G90" s="386"/>
      <c r="H90" s="387"/>
      <c r="I90" s="391"/>
      <c r="J90" s="386"/>
      <c r="K90" s="387"/>
      <c r="L90" s="391"/>
      <c r="M90" s="386"/>
      <c r="N90" s="387"/>
      <c r="O90" s="391"/>
      <c r="P90" s="391"/>
      <c r="Q90" s="118"/>
      <c r="R90" s="118"/>
    </row>
    <row r="91" spans="1:18" s="194" customFormat="1" ht="14.1" customHeight="1">
      <c r="A91" s="255">
        <v>9</v>
      </c>
      <c r="B91" s="236" t="s">
        <v>335</v>
      </c>
      <c r="C91" s="566">
        <v>15291</v>
      </c>
      <c r="D91" s="388"/>
      <c r="E91" s="390"/>
      <c r="F91" s="390"/>
      <c r="G91" s="386"/>
      <c r="H91" s="387"/>
      <c r="I91" s="391"/>
      <c r="J91" s="386"/>
      <c r="K91" s="387"/>
      <c r="L91" s="391"/>
      <c r="M91" s="386"/>
      <c r="N91" s="387"/>
      <c r="O91" s="391"/>
      <c r="P91" s="391"/>
      <c r="Q91" s="118"/>
      <c r="R91" s="118"/>
    </row>
    <row r="92" spans="1:18" s="194" customFormat="1" ht="14.1" customHeight="1">
      <c r="A92" s="255">
        <v>10</v>
      </c>
      <c r="B92" s="236" t="s">
        <v>337</v>
      </c>
      <c r="C92" s="566">
        <v>14419</v>
      </c>
      <c r="D92" s="388"/>
      <c r="E92" s="390"/>
      <c r="F92" s="390"/>
      <c r="G92" s="386"/>
      <c r="H92" s="387"/>
      <c r="I92" s="391"/>
      <c r="J92" s="386"/>
      <c r="K92" s="387"/>
      <c r="L92" s="391"/>
      <c r="M92" s="386"/>
      <c r="N92" s="387"/>
      <c r="O92" s="391"/>
      <c r="P92" s="391"/>
      <c r="Q92" s="118"/>
      <c r="R92" s="118"/>
    </row>
    <row r="93" spans="1:18" s="194" customFormat="1" ht="14.1" customHeight="1">
      <c r="A93" s="255">
        <v>11</v>
      </c>
      <c r="B93" s="236" t="s">
        <v>319</v>
      </c>
      <c r="C93" s="566">
        <v>10035</v>
      </c>
      <c r="D93" s="388"/>
      <c r="E93" s="383"/>
      <c r="F93" s="383"/>
      <c r="G93" s="386"/>
      <c r="H93" s="387"/>
      <c r="I93" s="392"/>
      <c r="J93" s="386"/>
      <c r="K93" s="387"/>
      <c r="L93" s="392"/>
      <c r="M93" s="386"/>
      <c r="N93" s="387"/>
      <c r="O93" s="392"/>
      <c r="P93" s="392"/>
      <c r="Q93" s="118"/>
      <c r="R93" s="118"/>
    </row>
    <row r="94" spans="1:18" s="194" customFormat="1" ht="14.1" customHeight="1">
      <c r="A94" s="255">
        <v>12</v>
      </c>
      <c r="B94" s="236" t="s">
        <v>332</v>
      </c>
      <c r="C94" s="566">
        <v>8899</v>
      </c>
      <c r="D94" s="388"/>
      <c r="E94" s="383"/>
      <c r="F94" s="383"/>
      <c r="G94" s="386"/>
      <c r="H94" s="387"/>
      <c r="I94" s="392"/>
      <c r="J94" s="386"/>
      <c r="K94" s="387"/>
      <c r="L94" s="392"/>
      <c r="M94" s="386"/>
      <c r="N94" s="387"/>
      <c r="O94" s="392"/>
      <c r="P94" s="392"/>
      <c r="Q94" s="118"/>
      <c r="R94" s="118"/>
    </row>
    <row r="95" spans="1:18" s="194" customFormat="1" ht="14.1" customHeight="1">
      <c r="A95" s="255">
        <v>13</v>
      </c>
      <c r="B95" s="236" t="s">
        <v>333</v>
      </c>
      <c r="C95" s="566">
        <v>8361</v>
      </c>
      <c r="D95" s="388"/>
      <c r="E95" s="383"/>
      <c r="F95" s="383"/>
      <c r="G95" s="386"/>
      <c r="H95" s="387"/>
      <c r="I95" s="392"/>
      <c r="J95" s="386"/>
      <c r="K95" s="387"/>
      <c r="L95" s="392"/>
      <c r="M95" s="386"/>
      <c r="N95" s="387"/>
      <c r="O95" s="392"/>
      <c r="P95" s="392"/>
      <c r="Q95" s="118"/>
      <c r="R95" s="118"/>
    </row>
    <row r="96" spans="1:18" s="194" customFormat="1">
      <c r="A96" s="255">
        <v>14</v>
      </c>
      <c r="B96" s="236" t="s">
        <v>354</v>
      </c>
      <c r="C96" s="566">
        <v>8212</v>
      </c>
      <c r="D96" s="388"/>
      <c r="E96" s="383"/>
      <c r="F96" s="383"/>
      <c r="G96" s="386"/>
      <c r="H96" s="387"/>
      <c r="I96" s="392"/>
      <c r="J96" s="386"/>
      <c r="K96" s="387"/>
      <c r="L96" s="392"/>
      <c r="M96" s="386"/>
      <c r="N96" s="387"/>
      <c r="O96" s="392"/>
      <c r="P96" s="181"/>
      <c r="Q96" s="118"/>
      <c r="R96" s="118"/>
    </row>
    <row r="97" spans="1:18" s="194" customFormat="1" ht="14.1" customHeight="1">
      <c r="A97" s="255">
        <v>15</v>
      </c>
      <c r="B97" s="236" t="s">
        <v>574</v>
      </c>
      <c r="C97" s="566">
        <v>8027</v>
      </c>
      <c r="D97" s="388"/>
      <c r="E97" s="392"/>
      <c r="F97" s="392"/>
      <c r="G97" s="392"/>
      <c r="H97" s="181"/>
      <c r="I97" s="392"/>
      <c r="J97" s="392"/>
      <c r="K97" s="181"/>
      <c r="L97" s="392"/>
      <c r="M97" s="392"/>
      <c r="N97" s="181"/>
      <c r="O97" s="392"/>
      <c r="P97" s="181"/>
      <c r="Q97" s="118"/>
      <c r="R97" s="118"/>
    </row>
    <row r="98" spans="1:18" s="194" customFormat="1">
      <c r="A98" s="255">
        <v>16</v>
      </c>
      <c r="B98" s="236" t="s">
        <v>353</v>
      </c>
      <c r="C98" s="566">
        <v>7148</v>
      </c>
      <c r="D98" s="388"/>
      <c r="E98" s="392"/>
      <c r="F98" s="392"/>
      <c r="G98" s="392"/>
      <c r="H98" s="392"/>
      <c r="I98" s="392"/>
      <c r="J98" s="392"/>
      <c r="K98" s="392"/>
      <c r="L98" s="392"/>
      <c r="M98" s="392"/>
      <c r="N98" s="392"/>
      <c r="O98" s="392"/>
      <c r="P98" s="181"/>
      <c r="Q98" s="118"/>
      <c r="R98" s="118"/>
    </row>
    <row r="99" spans="1:18" ht="14.1" customHeight="1">
      <c r="A99" s="255">
        <v>17</v>
      </c>
      <c r="B99" s="236" t="s">
        <v>488</v>
      </c>
      <c r="C99" s="566">
        <v>6252</v>
      </c>
      <c r="D99" s="388"/>
      <c r="E99" s="392"/>
      <c r="F99" s="392"/>
      <c r="G99" s="392"/>
      <c r="H99" s="392"/>
      <c r="I99" s="392"/>
      <c r="J99" s="392"/>
      <c r="K99" s="392"/>
      <c r="L99" s="392"/>
      <c r="M99" s="392"/>
      <c r="N99" s="392"/>
      <c r="O99" s="392"/>
      <c r="P99" s="181"/>
    </row>
    <row r="100" spans="1:18" ht="14.1" customHeight="1">
      <c r="A100" s="255">
        <v>18</v>
      </c>
      <c r="B100" s="236" t="s">
        <v>334</v>
      </c>
      <c r="C100" s="566">
        <v>6089</v>
      </c>
      <c r="D100" s="388"/>
      <c r="E100" s="392"/>
      <c r="F100" s="392"/>
      <c r="G100" s="392"/>
      <c r="H100" s="392"/>
      <c r="I100" s="392"/>
      <c r="J100" s="392"/>
      <c r="K100" s="392"/>
      <c r="L100" s="392"/>
      <c r="M100" s="392"/>
      <c r="N100" s="392"/>
      <c r="O100" s="392"/>
      <c r="P100" s="181"/>
    </row>
    <row r="101" spans="1:18" ht="14.1" customHeight="1">
      <c r="A101" s="255">
        <v>19</v>
      </c>
      <c r="B101" s="236" t="s">
        <v>575</v>
      </c>
      <c r="C101" s="566">
        <v>5537</v>
      </c>
      <c r="D101" s="388"/>
      <c r="E101" s="272"/>
      <c r="F101" s="272"/>
      <c r="G101" s="272"/>
      <c r="H101" s="272"/>
      <c r="I101" s="272"/>
      <c r="J101" s="272"/>
      <c r="K101" s="272"/>
      <c r="L101" s="272"/>
      <c r="M101" s="272"/>
      <c r="N101" s="272"/>
      <c r="O101" s="272"/>
      <c r="P101" s="272"/>
    </row>
    <row r="102" spans="1:18" ht="14.1" customHeight="1">
      <c r="A102" s="255">
        <v>20</v>
      </c>
      <c r="B102" s="236" t="s">
        <v>576</v>
      </c>
      <c r="C102" s="566">
        <v>5352</v>
      </c>
      <c r="D102" s="388"/>
      <c r="E102" s="391"/>
      <c r="F102" s="391"/>
      <c r="G102" s="391"/>
      <c r="H102" s="391"/>
      <c r="I102" s="391"/>
      <c r="J102" s="391"/>
      <c r="K102" s="391"/>
      <c r="L102" s="391"/>
      <c r="M102" s="391"/>
      <c r="N102" s="391"/>
      <c r="O102" s="391"/>
      <c r="P102" s="391"/>
    </row>
    <row r="103" spans="1:18">
      <c r="A103" s="393"/>
      <c r="B103" s="392"/>
      <c r="C103" s="392"/>
      <c r="D103" s="394"/>
      <c r="E103" s="391"/>
      <c r="F103" s="391"/>
      <c r="G103" s="391"/>
      <c r="H103" s="391"/>
      <c r="I103" s="391"/>
      <c r="J103" s="391"/>
      <c r="K103" s="391"/>
      <c r="L103" s="391"/>
      <c r="M103" s="391"/>
      <c r="N103" s="391"/>
      <c r="O103" s="391"/>
      <c r="P103" s="391"/>
    </row>
    <row r="104" spans="1:18">
      <c r="A104" s="395"/>
      <c r="B104" s="331" t="s">
        <v>309</v>
      </c>
      <c r="C104" s="9">
        <v>37552</v>
      </c>
      <c r="D104" s="396"/>
      <c r="E104" s="392"/>
      <c r="F104" s="392"/>
      <c r="G104" s="392"/>
      <c r="H104" s="392"/>
      <c r="I104" s="392"/>
      <c r="J104" s="392"/>
      <c r="K104" s="392"/>
      <c r="L104" s="392"/>
      <c r="M104" s="392"/>
      <c r="N104" s="392"/>
      <c r="O104" s="392"/>
      <c r="P104" s="392"/>
    </row>
    <row r="105" spans="1:18">
      <c r="A105" s="395"/>
      <c r="B105" s="392"/>
      <c r="C105" s="392"/>
      <c r="D105" s="392"/>
      <c r="E105" s="392"/>
      <c r="F105" s="392"/>
      <c r="G105" s="392"/>
      <c r="H105" s="392"/>
      <c r="I105" s="392"/>
      <c r="J105" s="392"/>
      <c r="K105" s="392"/>
      <c r="L105" s="392"/>
      <c r="M105" s="392"/>
      <c r="N105" s="392"/>
      <c r="O105" s="392"/>
      <c r="P105" s="392"/>
    </row>
    <row r="106" spans="1:18">
      <c r="A106" s="395"/>
      <c r="B106" s="397" t="s">
        <v>356</v>
      </c>
      <c r="C106" s="392"/>
      <c r="D106" s="392"/>
      <c r="E106" s="392"/>
      <c r="F106" s="392"/>
      <c r="G106" s="392"/>
      <c r="H106" s="392"/>
      <c r="I106" s="392"/>
      <c r="J106" s="392"/>
      <c r="K106" s="392"/>
      <c r="L106" s="392"/>
      <c r="M106" s="392"/>
      <c r="N106" s="392"/>
      <c r="O106" s="392"/>
      <c r="P106" s="392"/>
    </row>
    <row r="107" spans="1:18">
      <c r="A107" s="395"/>
      <c r="B107" s="181"/>
      <c r="C107" s="392"/>
      <c r="D107" s="392"/>
      <c r="E107" s="181"/>
      <c r="F107" s="181"/>
      <c r="G107" s="181"/>
      <c r="H107" s="181"/>
      <c r="I107" s="181"/>
      <c r="J107" s="181"/>
      <c r="K107" s="181"/>
      <c r="L107" s="181"/>
      <c r="M107" s="181"/>
      <c r="N107" s="181"/>
      <c r="O107" s="181"/>
      <c r="P107" s="181"/>
    </row>
    <row r="108" spans="1:18">
      <c r="A108" s="395"/>
      <c r="B108" s="181"/>
      <c r="C108" s="392"/>
      <c r="D108" s="392"/>
      <c r="E108" s="181"/>
      <c r="F108" s="181"/>
      <c r="G108" s="181"/>
      <c r="H108" s="181"/>
      <c r="I108" s="181"/>
      <c r="J108" s="181"/>
      <c r="K108" s="181"/>
      <c r="L108" s="181"/>
      <c r="M108" s="181"/>
      <c r="N108" s="181"/>
      <c r="O108" s="181"/>
      <c r="P108" s="181"/>
    </row>
    <row r="109" spans="1:18">
      <c r="A109" s="395"/>
      <c r="B109" s="181"/>
      <c r="C109" s="392"/>
      <c r="D109" s="392"/>
      <c r="E109" s="392"/>
      <c r="F109" s="392"/>
      <c r="G109" s="392"/>
      <c r="H109" s="392"/>
      <c r="I109" s="392"/>
      <c r="J109" s="392"/>
      <c r="K109" s="392"/>
      <c r="L109" s="392"/>
      <c r="M109" s="392"/>
      <c r="N109" s="392"/>
      <c r="O109" s="392"/>
      <c r="P109" s="392"/>
    </row>
    <row r="110" spans="1:18">
      <c r="A110" s="395"/>
      <c r="B110" s="181"/>
      <c r="C110" s="392"/>
      <c r="D110" s="392"/>
      <c r="E110" s="392"/>
      <c r="F110" s="392"/>
      <c r="G110" s="392"/>
      <c r="H110" s="392"/>
      <c r="I110" s="392"/>
      <c r="J110" s="392"/>
      <c r="K110" s="392"/>
      <c r="L110" s="392"/>
      <c r="M110" s="392"/>
      <c r="N110" s="392"/>
      <c r="O110" s="392"/>
      <c r="P110" s="392"/>
    </row>
    <row r="111" spans="1:18">
      <c r="A111" s="395"/>
      <c r="B111" s="181"/>
      <c r="C111" s="392"/>
      <c r="D111" s="392"/>
      <c r="E111" s="392"/>
      <c r="F111" s="392"/>
      <c r="G111" s="392"/>
      <c r="H111" s="392"/>
      <c r="I111" s="392"/>
      <c r="J111" s="392"/>
      <c r="K111" s="392"/>
      <c r="L111" s="392"/>
      <c r="M111" s="392"/>
      <c r="N111" s="392"/>
      <c r="O111" s="392"/>
      <c r="P111" s="392"/>
    </row>
    <row r="112" spans="1:18">
      <c r="A112" s="398"/>
      <c r="B112" s="181"/>
      <c r="C112" s="122"/>
      <c r="D112" s="392"/>
      <c r="E112" s="392"/>
      <c r="F112" s="392"/>
      <c r="G112" s="392"/>
      <c r="H112" s="392"/>
      <c r="I112" s="392"/>
      <c r="J112" s="392"/>
      <c r="K112" s="392"/>
      <c r="L112" s="392"/>
      <c r="M112" s="392"/>
      <c r="N112" s="392"/>
      <c r="O112" s="392"/>
      <c r="P112" s="392"/>
    </row>
    <row r="113" spans="1:16">
      <c r="A113" s="122"/>
      <c r="B113" s="181"/>
      <c r="C113" s="272"/>
      <c r="D113" s="122"/>
      <c r="E113" s="122"/>
      <c r="F113" s="122"/>
      <c r="G113" s="122"/>
      <c r="H113" s="122"/>
      <c r="I113" s="122"/>
      <c r="J113" s="122"/>
      <c r="K113" s="122"/>
      <c r="L113" s="122"/>
      <c r="M113" s="122"/>
      <c r="N113" s="122"/>
      <c r="O113" s="122"/>
      <c r="P113" s="122"/>
    </row>
    <row r="114" spans="1:16">
      <c r="A114" s="399"/>
      <c r="B114" s="181"/>
      <c r="C114" s="272"/>
      <c r="D114" s="272"/>
      <c r="E114" s="272"/>
      <c r="F114" s="272"/>
      <c r="G114" s="272"/>
      <c r="H114" s="272"/>
      <c r="I114" s="272"/>
      <c r="J114" s="272"/>
      <c r="K114" s="272"/>
      <c r="L114" s="272"/>
      <c r="M114" s="272"/>
      <c r="N114" s="272"/>
      <c r="O114" s="272"/>
      <c r="P114" s="272"/>
    </row>
    <row r="115" spans="1:16">
      <c r="A115" s="377"/>
      <c r="B115" s="181"/>
      <c r="C115" s="122"/>
      <c r="D115" s="272"/>
      <c r="E115" s="272"/>
      <c r="F115" s="272"/>
      <c r="G115" s="272"/>
      <c r="H115" s="272"/>
      <c r="I115" s="272"/>
      <c r="J115" s="272"/>
      <c r="K115" s="272"/>
      <c r="L115" s="272"/>
      <c r="M115" s="272"/>
      <c r="N115" s="272"/>
      <c r="O115" s="272"/>
      <c r="P115" s="272"/>
    </row>
    <row r="116" spans="1:16">
      <c r="A116" s="122"/>
      <c r="B116" s="181"/>
      <c r="C116" s="400"/>
      <c r="D116" s="122"/>
      <c r="E116" s="122"/>
      <c r="F116" s="122"/>
      <c r="G116" s="122"/>
      <c r="H116" s="122"/>
      <c r="I116" s="122"/>
      <c r="J116" s="122"/>
      <c r="K116" s="122"/>
      <c r="L116" s="122"/>
      <c r="M116" s="122"/>
      <c r="N116" s="122"/>
      <c r="O116" s="122"/>
      <c r="P116" s="122"/>
    </row>
    <row r="117" spans="1:16">
      <c r="A117" s="273"/>
      <c r="B117" s="181"/>
      <c r="C117" s="171"/>
      <c r="D117" s="400"/>
      <c r="E117" s="400"/>
      <c r="F117" s="400"/>
      <c r="G117" s="400"/>
      <c r="H117" s="400"/>
      <c r="I117" s="400"/>
      <c r="J117" s="400"/>
      <c r="K117" s="400"/>
      <c r="L117" s="400"/>
      <c r="M117" s="400"/>
      <c r="N117" s="400"/>
      <c r="O117" s="400"/>
      <c r="P117" s="400"/>
    </row>
    <row r="118" spans="1:16">
      <c r="A118" s="273"/>
      <c r="B118" s="181"/>
      <c r="C118" s="171"/>
      <c r="D118" s="171"/>
      <c r="E118" s="171"/>
      <c r="F118" s="171"/>
      <c r="G118" s="171"/>
      <c r="H118" s="171"/>
      <c r="I118" s="171"/>
      <c r="J118" s="171"/>
      <c r="K118" s="171"/>
      <c r="L118" s="171"/>
      <c r="M118" s="171"/>
      <c r="N118" s="171"/>
      <c r="O118" s="171"/>
      <c r="P118" s="171"/>
    </row>
    <row r="119" spans="1:16">
      <c r="A119" s="273"/>
      <c r="B119" s="181"/>
      <c r="C119" s="171"/>
      <c r="D119" s="171"/>
      <c r="E119" s="171"/>
      <c r="F119" s="171"/>
      <c r="G119" s="171"/>
      <c r="H119" s="171"/>
      <c r="I119" s="171"/>
      <c r="J119" s="171"/>
      <c r="K119" s="171"/>
      <c r="L119" s="171"/>
      <c r="M119" s="171"/>
      <c r="N119" s="171"/>
      <c r="O119" s="171"/>
      <c r="P119" s="171"/>
    </row>
    <row r="120" spans="1:16">
      <c r="A120" s="273"/>
      <c r="B120" s="181"/>
      <c r="C120" s="171"/>
      <c r="D120" s="171"/>
      <c r="E120" s="171"/>
      <c r="F120" s="171"/>
      <c r="G120" s="171"/>
      <c r="H120" s="171"/>
      <c r="I120" s="171"/>
      <c r="J120" s="171"/>
      <c r="K120" s="171"/>
      <c r="L120" s="171"/>
      <c r="M120" s="171"/>
      <c r="N120" s="171"/>
      <c r="O120" s="171"/>
      <c r="P120" s="171"/>
    </row>
    <row r="121" spans="1:16">
      <c r="A121" s="273"/>
      <c r="B121" s="181"/>
      <c r="C121" s="171"/>
      <c r="D121" s="171"/>
      <c r="E121" s="171"/>
      <c r="F121" s="171"/>
      <c r="G121" s="171"/>
      <c r="H121" s="171"/>
      <c r="I121" s="171"/>
      <c r="J121" s="171"/>
      <c r="K121" s="171"/>
      <c r="L121" s="171"/>
      <c r="M121" s="171"/>
      <c r="N121" s="171"/>
      <c r="O121" s="171"/>
      <c r="P121" s="171"/>
    </row>
    <row r="122" spans="1:16">
      <c r="A122" s="273"/>
      <c r="B122" s="181"/>
      <c r="C122" s="171"/>
      <c r="D122" s="171"/>
      <c r="E122" s="171"/>
      <c r="F122" s="171"/>
      <c r="G122" s="171"/>
      <c r="H122" s="171"/>
      <c r="I122" s="171"/>
      <c r="J122" s="171"/>
      <c r="K122" s="171"/>
      <c r="L122" s="171"/>
      <c r="M122" s="171"/>
      <c r="N122" s="171"/>
      <c r="O122" s="171"/>
      <c r="P122" s="171"/>
    </row>
    <row r="123" spans="1:16">
      <c r="A123" s="273"/>
      <c r="B123" s="181"/>
      <c r="C123" s="171"/>
      <c r="D123" s="171"/>
      <c r="E123" s="171"/>
      <c r="F123" s="171"/>
      <c r="G123" s="171"/>
      <c r="H123" s="171"/>
      <c r="I123" s="171"/>
      <c r="J123" s="171"/>
      <c r="K123" s="171"/>
      <c r="L123" s="171"/>
      <c r="M123" s="171"/>
      <c r="N123" s="171"/>
      <c r="O123" s="171"/>
      <c r="P123" s="171"/>
    </row>
    <row r="124" spans="1:16">
      <c r="A124" s="273"/>
      <c r="B124" s="181"/>
      <c r="C124" s="171"/>
      <c r="D124" s="171"/>
      <c r="E124" s="171"/>
      <c r="F124" s="171"/>
      <c r="G124" s="171"/>
      <c r="H124" s="171"/>
      <c r="I124" s="171"/>
      <c r="J124" s="171"/>
      <c r="K124" s="171"/>
      <c r="L124" s="171"/>
      <c r="M124" s="171"/>
      <c r="N124" s="171"/>
      <c r="O124" s="171"/>
      <c r="P124" s="171"/>
    </row>
    <row r="125" spans="1:16">
      <c r="A125" s="273"/>
      <c r="B125" s="181"/>
      <c r="C125" s="122"/>
      <c r="D125" s="171"/>
      <c r="E125" s="171"/>
      <c r="F125" s="171"/>
      <c r="G125" s="171"/>
      <c r="H125" s="171"/>
      <c r="I125" s="171"/>
      <c r="J125" s="171"/>
      <c r="K125" s="171"/>
      <c r="L125" s="171"/>
      <c r="M125" s="171"/>
      <c r="N125" s="171"/>
      <c r="O125" s="171"/>
      <c r="P125" s="171"/>
    </row>
    <row r="126" spans="1:16">
      <c r="A126" s="122"/>
      <c r="B126" s="272"/>
      <c r="C126" s="272"/>
      <c r="D126" s="122"/>
      <c r="E126" s="122"/>
      <c r="F126" s="122"/>
      <c r="G126" s="122"/>
      <c r="H126" s="122"/>
      <c r="I126" s="122"/>
      <c r="J126" s="122"/>
      <c r="K126" s="122"/>
      <c r="L126" s="122"/>
      <c r="M126" s="122"/>
      <c r="N126" s="122"/>
      <c r="O126" s="122"/>
      <c r="P126" s="122"/>
    </row>
    <row r="127" spans="1:16">
      <c r="A127" s="401"/>
      <c r="B127" s="272"/>
      <c r="C127" s="272"/>
      <c r="D127" s="272"/>
      <c r="E127" s="272"/>
      <c r="F127" s="272"/>
      <c r="G127" s="272"/>
      <c r="H127" s="272"/>
      <c r="I127" s="272"/>
      <c r="J127" s="272"/>
      <c r="K127" s="272"/>
      <c r="L127" s="272"/>
      <c r="M127" s="272"/>
      <c r="N127" s="272"/>
      <c r="O127" s="272"/>
      <c r="P127" s="272"/>
    </row>
    <row r="128" spans="1:16">
      <c r="A128" s="273"/>
      <c r="B128" s="273"/>
      <c r="C128" s="273"/>
      <c r="D128" s="272"/>
      <c r="E128" s="272"/>
      <c r="F128" s="272"/>
      <c r="G128" s="272"/>
      <c r="H128" s="272"/>
      <c r="I128" s="272"/>
      <c r="J128" s="272"/>
      <c r="K128" s="272"/>
      <c r="L128" s="272"/>
      <c r="M128" s="272"/>
      <c r="N128" s="272"/>
      <c r="O128" s="272"/>
      <c r="P128" s="272"/>
    </row>
    <row r="129" spans="1:16">
      <c r="A129" s="273"/>
      <c r="B129" s="122"/>
      <c r="C129" s="122"/>
      <c r="D129" s="273"/>
      <c r="E129" s="273"/>
      <c r="F129" s="273"/>
      <c r="G129" s="273"/>
      <c r="H129" s="273"/>
      <c r="I129" s="273"/>
      <c r="J129" s="273"/>
      <c r="K129" s="273"/>
      <c r="L129" s="273"/>
      <c r="M129" s="273"/>
      <c r="N129" s="273"/>
      <c r="O129" s="273"/>
      <c r="P129" s="273"/>
    </row>
    <row r="130" spans="1:16">
      <c r="A130" s="122"/>
      <c r="B130" s="181"/>
      <c r="C130" s="181"/>
      <c r="D130" s="122"/>
      <c r="E130" s="122"/>
      <c r="F130" s="122"/>
      <c r="G130" s="122"/>
      <c r="H130" s="122"/>
      <c r="I130" s="122"/>
      <c r="J130" s="122"/>
      <c r="K130" s="122"/>
      <c r="L130" s="122"/>
      <c r="M130" s="122"/>
      <c r="N130" s="122"/>
      <c r="O130" s="122"/>
      <c r="P130" s="122"/>
    </row>
    <row r="131" spans="1:16">
      <c r="A131" s="377"/>
      <c r="B131" s="181"/>
      <c r="C131" s="181"/>
      <c r="D131" s="181"/>
      <c r="E131" s="181"/>
      <c r="F131" s="181"/>
      <c r="G131" s="181"/>
      <c r="H131" s="181"/>
      <c r="I131" s="181"/>
      <c r="J131" s="181"/>
      <c r="K131" s="181"/>
      <c r="L131" s="181"/>
      <c r="M131" s="181"/>
      <c r="N131" s="181"/>
      <c r="O131" s="181"/>
      <c r="P131" s="181"/>
    </row>
    <row r="132" spans="1:16">
      <c r="A132" s="377"/>
      <c r="B132" s="181"/>
      <c r="C132" s="181"/>
      <c r="D132" s="181"/>
      <c r="E132" s="181"/>
      <c r="F132" s="181"/>
      <c r="G132" s="181"/>
      <c r="H132" s="181"/>
      <c r="I132" s="181"/>
      <c r="J132" s="181"/>
      <c r="K132" s="181"/>
      <c r="L132" s="181"/>
      <c r="M132" s="181"/>
      <c r="N132" s="181"/>
      <c r="O132" s="181"/>
      <c r="P132" s="181"/>
    </row>
    <row r="133" spans="1:16">
      <c r="A133" s="377"/>
      <c r="B133" s="181"/>
      <c r="C133" s="181"/>
      <c r="D133" s="181"/>
      <c r="E133" s="181"/>
      <c r="F133" s="181"/>
      <c r="G133" s="181"/>
      <c r="H133" s="181"/>
      <c r="I133" s="181"/>
      <c r="J133" s="181"/>
      <c r="K133" s="181"/>
      <c r="L133" s="181"/>
      <c r="M133" s="181"/>
      <c r="N133" s="181"/>
      <c r="O133" s="181"/>
      <c r="P133" s="181"/>
    </row>
    <row r="134" spans="1:16">
      <c r="A134" s="377"/>
      <c r="B134" s="181"/>
      <c r="C134" s="181"/>
      <c r="D134" s="181"/>
      <c r="E134" s="181"/>
      <c r="F134" s="181"/>
      <c r="G134" s="181"/>
      <c r="H134" s="181"/>
      <c r="I134" s="181"/>
      <c r="J134" s="181"/>
      <c r="K134" s="181"/>
      <c r="L134" s="181"/>
      <c r="M134" s="181"/>
      <c r="N134" s="181"/>
      <c r="O134" s="181"/>
      <c r="P134" s="181"/>
    </row>
    <row r="135" spans="1:16">
      <c r="A135" s="377"/>
      <c r="B135" s="181"/>
      <c r="C135" s="181"/>
      <c r="D135" s="181"/>
      <c r="E135" s="181"/>
      <c r="F135" s="181"/>
      <c r="G135" s="181"/>
      <c r="H135" s="181"/>
      <c r="I135" s="181"/>
      <c r="J135" s="181"/>
      <c r="K135" s="181"/>
      <c r="L135" s="181"/>
      <c r="M135" s="181"/>
      <c r="N135" s="181"/>
      <c r="O135" s="181"/>
      <c r="P135" s="181"/>
    </row>
    <row r="136" spans="1:16">
      <c r="A136" s="377"/>
      <c r="B136" s="181"/>
      <c r="C136" s="181"/>
      <c r="D136" s="181"/>
      <c r="E136" s="181"/>
      <c r="F136" s="181"/>
      <c r="G136" s="181"/>
      <c r="H136" s="181"/>
      <c r="I136" s="181"/>
      <c r="J136" s="181"/>
      <c r="K136" s="181"/>
      <c r="L136" s="181"/>
      <c r="M136" s="181"/>
      <c r="N136" s="181"/>
      <c r="O136" s="181"/>
      <c r="P136" s="181"/>
    </row>
    <row r="137" spans="1:16">
      <c r="A137" s="377"/>
      <c r="B137" s="181"/>
      <c r="C137" s="181"/>
      <c r="D137" s="181"/>
      <c r="E137" s="181"/>
      <c r="F137" s="181"/>
      <c r="G137" s="181"/>
      <c r="H137" s="181"/>
      <c r="I137" s="181"/>
      <c r="J137" s="181"/>
      <c r="K137" s="181"/>
      <c r="L137" s="181"/>
      <c r="M137" s="181"/>
      <c r="N137" s="181"/>
      <c r="O137" s="181"/>
      <c r="P137" s="181"/>
    </row>
    <row r="138" spans="1:16">
      <c r="A138" s="273"/>
      <c r="D138" s="181"/>
      <c r="E138" s="181"/>
      <c r="F138" s="181"/>
      <c r="G138" s="181"/>
      <c r="H138" s="181"/>
      <c r="I138" s="181"/>
      <c r="J138" s="181"/>
      <c r="K138" s="181"/>
      <c r="L138" s="181"/>
      <c r="M138" s="181"/>
      <c r="N138" s="181"/>
      <c r="O138" s="181"/>
      <c r="P138" s="181"/>
    </row>
  </sheetData>
  <mergeCells count="4">
    <mergeCell ref="A3:C3"/>
    <mergeCell ref="A1:P1"/>
    <mergeCell ref="A81:C81"/>
    <mergeCell ref="A44:E44"/>
  </mergeCells>
  <phoneticPr fontId="5" type="noConversion"/>
  <pageMargins left="0.75" right="0.75" top="1" bottom="1" header="0.5" footer="0.5"/>
  <pageSetup scale="75" orientation="landscape" horizontalDpi="4294967292" verticalDpi="4294967292" r:id="rId1"/>
  <headerFooter alignWithMargins="0">
    <oddHeader>&amp;R&amp;F
&amp;A</oddHeader>
    <oddFooter>&amp;RFebruary 2014</oddFooter>
  </headerFooter>
  <rowBreaks count="1" manualBreakCount="1">
    <brk id="79" max="16383" man="1"/>
  </rowBreaks>
  <drawing r:id="rId2"/>
</worksheet>
</file>

<file path=xl/worksheets/sheet16.xml><?xml version="1.0" encoding="utf-8"?>
<worksheet xmlns="http://schemas.openxmlformats.org/spreadsheetml/2006/main" xmlns:r="http://schemas.openxmlformats.org/officeDocument/2006/relationships">
  <sheetPr codeName="Sheet28"/>
  <dimension ref="A1:E14"/>
  <sheetViews>
    <sheetView topLeftCell="A13" zoomScaleNormal="100" workbookViewId="0">
      <selection activeCell="B4" sqref="B4:B8"/>
    </sheetView>
  </sheetViews>
  <sheetFormatPr defaultRowHeight="12.75"/>
  <cols>
    <col min="1" max="3" width="25.7109375" style="304" customWidth="1"/>
    <col min="4" max="4" width="25.7109375" style="305" customWidth="1"/>
  </cols>
  <sheetData>
    <row r="1" spans="1:5" s="122" customFormat="1" ht="45.75" customHeight="1">
      <c r="A1" s="697" t="s">
        <v>577</v>
      </c>
      <c r="B1" s="697"/>
      <c r="C1" s="697"/>
      <c r="D1" s="697"/>
      <c r="E1" s="697"/>
    </row>
    <row r="3" spans="1:5" ht="14.25">
      <c r="A3" s="306" t="s">
        <v>321</v>
      </c>
      <c r="B3" s="306" t="s">
        <v>671</v>
      </c>
      <c r="C3" s="306" t="s">
        <v>320</v>
      </c>
      <c r="D3" s="307" t="s">
        <v>316</v>
      </c>
    </row>
    <row r="4" spans="1:5" ht="14.25">
      <c r="A4" s="308" t="s">
        <v>467</v>
      </c>
      <c r="B4" s="497">
        <v>130861</v>
      </c>
      <c r="C4" s="497">
        <v>102978.815</v>
      </c>
      <c r="D4" s="498">
        <v>996.1820214843749</v>
      </c>
    </row>
    <row r="5" spans="1:5">
      <c r="A5" s="308" t="s">
        <v>317</v>
      </c>
      <c r="B5" s="497">
        <v>22220</v>
      </c>
      <c r="C5" s="497">
        <v>45189.231</v>
      </c>
      <c r="D5" s="498">
        <v>254.71049804687499</v>
      </c>
    </row>
    <row r="6" spans="1:5" ht="14.25">
      <c r="A6" s="308" t="s">
        <v>468</v>
      </c>
      <c r="B6" s="497">
        <v>95635</v>
      </c>
      <c r="C6" s="497">
        <v>89822.448000000004</v>
      </c>
      <c r="D6" s="498">
        <v>617.78787109375003</v>
      </c>
    </row>
    <row r="7" spans="1:5">
      <c r="A7" s="308" t="s">
        <v>319</v>
      </c>
      <c r="B7" s="497">
        <v>10035</v>
      </c>
      <c r="C7" s="497">
        <v>40891.800000000003</v>
      </c>
      <c r="D7" s="498">
        <v>437.25326171875003</v>
      </c>
    </row>
    <row r="8" spans="1:5">
      <c r="A8" s="308" t="s">
        <v>473</v>
      </c>
      <c r="B8" s="497">
        <f>245538-B9</f>
        <v>207986</v>
      </c>
      <c r="C8" s="497">
        <f>98273.256-C9</f>
        <v>81490.255999999994</v>
      </c>
      <c r="D8" s="498">
        <f>647.5519140625-D9</f>
        <v>530.76352539062509</v>
      </c>
    </row>
    <row r="9" spans="1:5" ht="14.25">
      <c r="A9" s="308" t="s">
        <v>471</v>
      </c>
      <c r="B9" s="497">
        <v>37552</v>
      </c>
      <c r="C9" s="309">
        <v>16783</v>
      </c>
      <c r="D9" s="498">
        <v>116.788388671875</v>
      </c>
    </row>
    <row r="11" spans="1:5">
      <c r="A11" s="304" t="s">
        <v>469</v>
      </c>
    </row>
    <row r="12" spans="1:5">
      <c r="A12" s="304" t="s">
        <v>470</v>
      </c>
    </row>
    <row r="13" spans="1:5">
      <c r="A13" s="304" t="s">
        <v>472</v>
      </c>
    </row>
    <row r="14" spans="1:5" s="568" customFormat="1">
      <c r="A14" s="304" t="s">
        <v>672</v>
      </c>
      <c r="B14" s="304"/>
      <c r="C14" s="304"/>
      <c r="D14" s="305"/>
    </row>
  </sheetData>
  <mergeCells count="1">
    <mergeCell ref="A1:E1"/>
  </mergeCells>
  <printOptions horizontalCentered="1"/>
  <pageMargins left="0.75" right="0.75" top="1" bottom="1" header="0.5" footer="0.5"/>
  <pageSetup scale="75" orientation="landscape" r:id="rId1"/>
  <headerFooter alignWithMargins="0">
    <oddHeader>&amp;R&amp;F
&amp;A</oddHeader>
    <oddFooter>&amp;RFebruary 2014</oddFooter>
  </headerFooter>
  <drawing r:id="rId2"/>
</worksheet>
</file>

<file path=xl/worksheets/sheet17.xml><?xml version="1.0" encoding="utf-8"?>
<worksheet xmlns="http://schemas.openxmlformats.org/spreadsheetml/2006/main" xmlns:r="http://schemas.openxmlformats.org/officeDocument/2006/relationships">
  <sheetPr codeName="Sheet13"/>
  <dimension ref="A1:M53"/>
  <sheetViews>
    <sheetView topLeftCell="A19" zoomScaleNormal="100" workbookViewId="0">
      <selection activeCell="D58" sqref="D58"/>
    </sheetView>
  </sheetViews>
  <sheetFormatPr defaultColWidth="8.85546875" defaultRowHeight="12.75"/>
  <cols>
    <col min="1" max="1" width="14.42578125" style="27" customWidth="1"/>
    <col min="2" max="6" width="13.42578125" style="27" customWidth="1"/>
    <col min="7" max="7" width="12.140625" style="27" customWidth="1"/>
    <col min="8" max="8" width="15" style="27" customWidth="1"/>
    <col min="9" max="9" width="18.42578125" style="27" customWidth="1"/>
    <col min="10" max="10" width="7.28515625" style="27" customWidth="1"/>
    <col min="11" max="16384" width="8.85546875" style="27"/>
  </cols>
  <sheetData>
    <row r="1" spans="1:13" s="80" customFormat="1" ht="107.25" customHeight="1">
      <c r="A1" s="674" t="s">
        <v>511</v>
      </c>
      <c r="B1" s="674"/>
      <c r="C1" s="674"/>
      <c r="D1" s="674"/>
      <c r="E1" s="674"/>
      <c r="F1" s="674"/>
      <c r="G1" s="674"/>
      <c r="H1" s="674"/>
      <c r="I1" s="75"/>
      <c r="J1" s="75"/>
    </row>
    <row r="2" spans="1:13" s="80" customFormat="1" ht="12" customHeight="1">
      <c r="A2" s="40"/>
      <c r="B2" s="40"/>
      <c r="C2" s="40"/>
      <c r="D2" s="40"/>
      <c r="E2" s="40"/>
      <c r="F2" s="40"/>
      <c r="G2" s="40"/>
      <c r="H2" s="40"/>
      <c r="I2" s="75"/>
      <c r="J2" s="75"/>
    </row>
    <row r="3" spans="1:13" s="80" customFormat="1" ht="12" customHeight="1">
      <c r="A3" s="40"/>
      <c r="B3" s="40"/>
      <c r="C3" s="40"/>
      <c r="D3" s="40"/>
      <c r="E3" s="40"/>
      <c r="F3" s="40"/>
      <c r="G3" s="40"/>
      <c r="H3" s="40"/>
      <c r="I3" s="75"/>
      <c r="J3" s="75"/>
    </row>
    <row r="4" spans="1:13" s="80" customFormat="1" ht="12" customHeight="1">
      <c r="A4" s="40"/>
      <c r="B4" s="40"/>
      <c r="C4" s="40"/>
      <c r="D4" s="40"/>
      <c r="E4" s="40"/>
      <c r="F4" s="40"/>
      <c r="G4" s="40"/>
      <c r="H4" s="40"/>
      <c r="I4" s="75"/>
      <c r="J4" s="75"/>
    </row>
    <row r="5" spans="1:13" s="80" customFormat="1" ht="12" customHeight="1">
      <c r="A5" s="40"/>
      <c r="B5" s="40"/>
      <c r="C5" s="40"/>
      <c r="D5" s="40"/>
      <c r="E5" s="40"/>
      <c r="F5" s="40"/>
      <c r="G5" s="40"/>
      <c r="H5" s="40"/>
      <c r="I5" s="75"/>
      <c r="J5" s="75"/>
    </row>
    <row r="6" spans="1:13" s="80" customFormat="1" ht="12" customHeight="1">
      <c r="A6" s="40"/>
      <c r="B6" s="40"/>
      <c r="C6" s="40"/>
      <c r="D6" s="40"/>
      <c r="E6" s="40"/>
      <c r="F6" s="40"/>
      <c r="G6" s="40"/>
      <c r="H6" s="40"/>
      <c r="I6" s="75"/>
      <c r="J6" s="75"/>
    </row>
    <row r="7" spans="1:13" s="80" customFormat="1" ht="12" customHeight="1">
      <c r="A7" s="40"/>
      <c r="B7" s="40"/>
      <c r="C7" s="40"/>
      <c r="D7" s="40"/>
      <c r="E7" s="40"/>
      <c r="F7" s="40"/>
      <c r="G7" s="40"/>
      <c r="H7" s="40"/>
      <c r="I7" s="75"/>
      <c r="J7" s="75"/>
    </row>
    <row r="8" spans="1:13" s="80" customFormat="1" ht="12" customHeight="1">
      <c r="A8" s="27"/>
      <c r="B8" s="27"/>
      <c r="C8" s="27"/>
      <c r="D8" s="27"/>
      <c r="E8" s="40"/>
      <c r="F8" s="40"/>
      <c r="G8" s="40"/>
      <c r="H8" s="40"/>
      <c r="I8" s="75"/>
      <c r="J8" s="75"/>
    </row>
    <row r="9" spans="1:13" s="80" customFormat="1" ht="12" customHeight="1">
      <c r="A9" s="27"/>
      <c r="B9" s="27"/>
      <c r="C9" s="27"/>
      <c r="D9" s="27"/>
      <c r="E9" s="40"/>
      <c r="F9" s="40"/>
      <c r="G9" s="40"/>
      <c r="H9" s="40"/>
      <c r="I9" s="75"/>
      <c r="J9" s="75"/>
    </row>
    <row r="10" spans="1:13" s="80" customFormat="1" ht="12" customHeight="1">
      <c r="A10" s="57" t="s">
        <v>185</v>
      </c>
      <c r="B10" s="27"/>
      <c r="C10" s="27"/>
      <c r="D10" s="27"/>
      <c r="E10" s="40"/>
      <c r="F10" s="40"/>
      <c r="G10" s="40"/>
      <c r="H10" s="40"/>
      <c r="I10" s="75"/>
      <c r="J10" s="75"/>
    </row>
    <row r="11" spans="1:13" s="80" customFormat="1" ht="12" customHeight="1">
      <c r="A11" s="7"/>
      <c r="B11" s="10"/>
      <c r="C11" s="10"/>
      <c r="D11" s="10"/>
      <c r="E11" s="40"/>
      <c r="F11" s="40"/>
      <c r="G11" s="40"/>
      <c r="H11" s="40"/>
      <c r="I11" s="75"/>
      <c r="J11" s="75"/>
    </row>
    <row r="12" spans="1:13" s="80" customFormat="1" ht="11.1" customHeight="1">
      <c r="A12" s="28" t="s">
        <v>505</v>
      </c>
      <c r="B12" s="406" t="s">
        <v>75</v>
      </c>
      <c r="C12" s="406" t="s">
        <v>76</v>
      </c>
      <c r="D12" s="406" t="s">
        <v>147</v>
      </c>
      <c r="E12" s="73" t="s">
        <v>148</v>
      </c>
      <c r="F12" s="409" t="s">
        <v>415</v>
      </c>
      <c r="G12" s="40"/>
      <c r="H12" s="40"/>
      <c r="I12" s="75"/>
      <c r="J12" s="75"/>
    </row>
    <row r="13" spans="1:13" s="80" customFormat="1" ht="12" customHeight="1">
      <c r="A13" s="538" t="s">
        <v>142</v>
      </c>
      <c r="B13" s="540">
        <v>159750</v>
      </c>
      <c r="C13" s="540">
        <v>1808786</v>
      </c>
      <c r="D13" s="541">
        <v>100981</v>
      </c>
      <c r="E13" s="540">
        <v>75017</v>
      </c>
      <c r="F13" s="540">
        <v>28042</v>
      </c>
      <c r="G13" s="40"/>
      <c r="H13" s="40"/>
      <c r="I13" s="75"/>
      <c r="J13" s="75"/>
    </row>
    <row r="14" spans="1:13" ht="12" customHeight="1">
      <c r="A14" s="539" t="s">
        <v>72</v>
      </c>
      <c r="B14" s="540">
        <v>13782</v>
      </c>
      <c r="C14" s="540">
        <v>122536</v>
      </c>
      <c r="D14" s="540">
        <v>8039</v>
      </c>
      <c r="E14" s="540">
        <v>6088</v>
      </c>
      <c r="F14" s="540">
        <v>2201</v>
      </c>
      <c r="I14" s="61"/>
      <c r="M14" s="89"/>
    </row>
    <row r="15" spans="1:13">
      <c r="A15" s="539" t="s">
        <v>228</v>
      </c>
      <c r="B15" s="540">
        <v>8326</v>
      </c>
      <c r="C15" s="540">
        <v>347006</v>
      </c>
      <c r="D15" s="540">
        <v>5414</v>
      </c>
      <c r="E15" s="540">
        <v>4443</v>
      </c>
      <c r="F15" s="541">
        <v>1180</v>
      </c>
    </row>
    <row r="16" spans="1:13">
      <c r="A16" s="539" t="s">
        <v>156</v>
      </c>
      <c r="B16" s="540">
        <v>225553</v>
      </c>
      <c r="C16" s="540">
        <v>9735100</v>
      </c>
      <c r="D16" s="540">
        <v>125907</v>
      </c>
      <c r="E16" s="540">
        <v>89214</v>
      </c>
      <c r="F16" s="540">
        <v>41445</v>
      </c>
    </row>
    <row r="17" spans="1:6" s="10" customFormat="1">
      <c r="A17" s="539" t="s">
        <v>130</v>
      </c>
      <c r="B17" s="540">
        <v>7576</v>
      </c>
      <c r="C17" s="540">
        <v>62644</v>
      </c>
      <c r="D17" s="540">
        <v>5560</v>
      </c>
      <c r="E17" s="540">
        <v>4771</v>
      </c>
      <c r="F17" s="540">
        <v>1101</v>
      </c>
    </row>
    <row r="18" spans="1:6" s="10" customFormat="1" ht="12.95" customHeight="1">
      <c r="A18" s="539" t="s">
        <v>157</v>
      </c>
      <c r="B18" s="541">
        <v>127574</v>
      </c>
      <c r="C18" s="541">
        <v>958322</v>
      </c>
      <c r="D18" s="541">
        <v>89098</v>
      </c>
      <c r="E18" s="541">
        <v>65797</v>
      </c>
      <c r="F18" s="541">
        <v>26696</v>
      </c>
    </row>
    <row r="19" spans="1:6" s="10" customFormat="1">
      <c r="A19" s="539" t="s">
        <v>98</v>
      </c>
      <c r="B19" s="540">
        <v>605342</v>
      </c>
      <c r="C19" s="540">
        <v>7137162</v>
      </c>
      <c r="D19" s="540">
        <v>310180</v>
      </c>
      <c r="E19" s="540">
        <v>242372</v>
      </c>
      <c r="F19" s="540">
        <v>92260</v>
      </c>
    </row>
    <row r="20" spans="1:6" s="10" customFormat="1">
      <c r="A20" s="539" t="s">
        <v>99</v>
      </c>
      <c r="B20" s="540">
        <v>629406</v>
      </c>
      <c r="C20" s="540">
        <v>3935194</v>
      </c>
      <c r="D20" s="540">
        <v>416514</v>
      </c>
      <c r="E20" s="540">
        <v>325024</v>
      </c>
      <c r="F20" s="540">
        <v>129080</v>
      </c>
    </row>
    <row r="21" spans="1:6" s="10" customFormat="1">
      <c r="A21" s="539" t="s">
        <v>104</v>
      </c>
      <c r="B21" s="540">
        <v>17118</v>
      </c>
      <c r="C21" s="540">
        <v>89676</v>
      </c>
      <c r="D21" s="540">
        <v>13493</v>
      </c>
      <c r="E21" s="540">
        <v>11514</v>
      </c>
      <c r="F21" s="540">
        <v>2758</v>
      </c>
    </row>
    <row r="22" spans="1:6" s="10" customFormat="1">
      <c r="A22" s="539" t="s">
        <v>158</v>
      </c>
      <c r="B22" s="540">
        <v>28531</v>
      </c>
      <c r="C22" s="540">
        <v>206051</v>
      </c>
      <c r="D22" s="540">
        <v>19950</v>
      </c>
      <c r="E22" s="540">
        <v>14786</v>
      </c>
      <c r="F22" s="540">
        <v>5685</v>
      </c>
    </row>
    <row r="23" spans="1:6" s="10" customFormat="1">
      <c r="A23" s="539" t="s">
        <v>105</v>
      </c>
      <c r="B23" s="540">
        <v>106840</v>
      </c>
      <c r="C23" s="540">
        <v>917822</v>
      </c>
      <c r="D23" s="541">
        <v>87904</v>
      </c>
      <c r="E23" s="540">
        <v>74526</v>
      </c>
      <c r="F23" s="540">
        <v>16623</v>
      </c>
    </row>
    <row r="24" spans="1:6" s="10" customFormat="1">
      <c r="A24" s="342" t="s">
        <v>155</v>
      </c>
      <c r="B24" s="328">
        <f>SUM(B13:B23)</f>
        <v>1929798</v>
      </c>
      <c r="C24" s="328">
        <f>SUM(C13:C23)</f>
        <v>25320299</v>
      </c>
      <c r="D24" s="328">
        <f>SUM(D13:D23)</f>
        <v>1183040</v>
      </c>
      <c r="E24" s="328">
        <f>SUM(E13:E23)</f>
        <v>913552</v>
      </c>
      <c r="F24" s="328">
        <f>SUM(F13:F23)</f>
        <v>347071</v>
      </c>
    </row>
    <row r="25" spans="1:6" s="10" customFormat="1">
      <c r="A25" s="101"/>
      <c r="B25" s="101"/>
      <c r="C25" s="101"/>
      <c r="D25" s="101"/>
      <c r="E25" s="101"/>
      <c r="F25" s="101"/>
    </row>
    <row r="26" spans="1:6" s="10" customFormat="1">
      <c r="A26" s="21" t="s">
        <v>416</v>
      </c>
      <c r="B26" s="407">
        <f>B24</f>
        <v>1929798</v>
      </c>
      <c r="C26" s="407">
        <f>C24</f>
        <v>25320299</v>
      </c>
      <c r="D26" s="542">
        <v>1123475</v>
      </c>
      <c r="E26" s="542">
        <v>828112</v>
      </c>
      <c r="F26" s="542">
        <v>337948</v>
      </c>
    </row>
    <row r="27" spans="1:6" s="10" customFormat="1">
      <c r="A27" s="42"/>
      <c r="B27" s="87"/>
      <c r="C27" s="32"/>
      <c r="D27" s="32"/>
    </row>
    <row r="28" spans="1:6">
      <c r="A28" s="42" t="s">
        <v>595</v>
      </c>
      <c r="B28" s="32"/>
      <c r="C28" s="32"/>
      <c r="D28" s="32"/>
      <c r="E28" s="10"/>
      <c r="F28" s="10"/>
    </row>
    <row r="29" spans="1:6" s="10" customFormat="1">
      <c r="A29" s="84"/>
      <c r="B29" s="81"/>
      <c r="C29" s="58"/>
      <c r="D29" s="58"/>
    </row>
    <row r="30" spans="1:6" s="10" customFormat="1">
      <c r="A30" s="84"/>
      <c r="B30" s="85"/>
      <c r="C30" s="59"/>
      <c r="D30" s="59"/>
    </row>
    <row r="31" spans="1:6" s="10" customFormat="1">
      <c r="A31" s="84"/>
      <c r="B31" s="81"/>
      <c r="C31" s="27"/>
      <c r="D31" s="27"/>
      <c r="E31" s="27"/>
      <c r="F31" s="27"/>
    </row>
    <row r="32" spans="1:6" s="58" customFormat="1">
      <c r="A32" s="84"/>
      <c r="B32" s="81"/>
      <c r="C32" s="27"/>
      <c r="D32" s="27"/>
      <c r="E32" s="10"/>
      <c r="F32" s="10"/>
    </row>
    <row r="33" spans="1:12">
      <c r="E33" s="32"/>
      <c r="F33" s="10"/>
      <c r="G33" s="59"/>
      <c r="H33" s="59"/>
      <c r="I33" s="59"/>
      <c r="J33" s="59"/>
    </row>
    <row r="34" spans="1:12">
      <c r="A34" s="27" t="s">
        <v>0</v>
      </c>
      <c r="C34" s="60"/>
      <c r="E34" s="32"/>
      <c r="F34" s="10"/>
    </row>
    <row r="35" spans="1:12" ht="25.5">
      <c r="A35" s="225" t="s">
        <v>25</v>
      </c>
      <c r="B35" s="243" t="s">
        <v>75</v>
      </c>
      <c r="C35" s="243" t="s">
        <v>76</v>
      </c>
      <c r="D35" s="491" t="s">
        <v>27</v>
      </c>
      <c r="E35" s="58"/>
      <c r="F35" s="58"/>
      <c r="J35" s="7"/>
      <c r="K35" s="21"/>
      <c r="L35" s="21"/>
    </row>
    <row r="36" spans="1:12" ht="15">
      <c r="A36" s="537">
        <v>41183</v>
      </c>
      <c r="B36" s="536">
        <v>155269</v>
      </c>
      <c r="C36" s="536">
        <v>2180927</v>
      </c>
      <c r="D36" s="536">
        <v>108240</v>
      </c>
      <c r="E36" s="59"/>
      <c r="F36" s="59"/>
      <c r="J36" s="21"/>
      <c r="K36" s="21"/>
      <c r="L36" s="21"/>
    </row>
    <row r="37" spans="1:12" ht="15">
      <c r="A37" s="537">
        <v>41214</v>
      </c>
      <c r="B37" s="536">
        <v>146333</v>
      </c>
      <c r="C37" s="536">
        <v>2067847</v>
      </c>
      <c r="D37" s="536">
        <v>102868</v>
      </c>
      <c r="G37" s="60"/>
      <c r="I37" s="60"/>
      <c r="J37" s="21"/>
      <c r="K37" s="21"/>
      <c r="L37" s="21"/>
    </row>
    <row r="38" spans="1:12" ht="15">
      <c r="A38" s="537">
        <v>41244</v>
      </c>
      <c r="B38" s="536">
        <v>142301</v>
      </c>
      <c r="C38" s="536">
        <v>1789784</v>
      </c>
      <c r="D38" s="536">
        <v>99780</v>
      </c>
      <c r="J38" s="21"/>
      <c r="K38" s="21"/>
      <c r="L38" s="21"/>
    </row>
    <row r="39" spans="1:12" ht="15">
      <c r="A39" s="537">
        <v>41275</v>
      </c>
      <c r="B39" s="536">
        <v>175643</v>
      </c>
      <c r="C39" s="536">
        <v>2286986</v>
      </c>
      <c r="D39" s="536">
        <v>121537</v>
      </c>
      <c r="J39" s="21"/>
      <c r="K39" s="21"/>
      <c r="L39" s="21"/>
    </row>
    <row r="40" spans="1:12" ht="15">
      <c r="A40" s="537">
        <v>41306</v>
      </c>
      <c r="B40" s="536">
        <v>157054</v>
      </c>
      <c r="C40" s="536">
        <v>2241338</v>
      </c>
      <c r="D40" s="536">
        <v>108342</v>
      </c>
      <c r="E40" s="60"/>
    </row>
    <row r="41" spans="1:12" ht="15">
      <c r="A41" s="537">
        <v>41334</v>
      </c>
      <c r="B41" s="536">
        <v>186929</v>
      </c>
      <c r="C41" s="536">
        <v>2492811</v>
      </c>
      <c r="D41" s="536">
        <v>124486</v>
      </c>
    </row>
    <row r="42" spans="1:12" ht="15">
      <c r="A42" s="537">
        <v>41365</v>
      </c>
      <c r="B42" s="536">
        <v>188548</v>
      </c>
      <c r="C42" s="536">
        <v>2395851</v>
      </c>
      <c r="D42" s="536">
        <v>125891</v>
      </c>
    </row>
    <row r="43" spans="1:12" ht="15">
      <c r="A43" s="537">
        <v>41395</v>
      </c>
      <c r="B43" s="536">
        <v>169621</v>
      </c>
      <c r="C43" s="536">
        <v>2476173</v>
      </c>
      <c r="D43" s="536">
        <v>111115</v>
      </c>
    </row>
    <row r="44" spans="1:12" ht="15">
      <c r="A44" s="537">
        <v>41426</v>
      </c>
      <c r="B44" s="536">
        <v>151519</v>
      </c>
      <c r="C44" s="536">
        <v>1841919</v>
      </c>
      <c r="D44" s="536">
        <v>96441</v>
      </c>
    </row>
    <row r="45" spans="1:12" ht="15">
      <c r="A45" s="537">
        <v>41456</v>
      </c>
      <c r="B45" s="536">
        <v>163187</v>
      </c>
      <c r="C45" s="536">
        <v>2074423</v>
      </c>
      <c r="D45" s="536">
        <v>99540</v>
      </c>
    </row>
    <row r="46" spans="1:12" ht="15">
      <c r="A46" s="537">
        <v>41487</v>
      </c>
      <c r="B46" s="536">
        <v>147278</v>
      </c>
      <c r="C46" s="536">
        <v>1845963</v>
      </c>
      <c r="D46" s="536">
        <v>94807</v>
      </c>
    </row>
    <row r="47" spans="1:12" ht="15">
      <c r="A47" s="537">
        <v>41518</v>
      </c>
      <c r="B47" s="536">
        <v>146116</v>
      </c>
      <c r="C47" s="536">
        <v>1626277</v>
      </c>
      <c r="D47" s="536">
        <v>103626</v>
      </c>
    </row>
    <row r="48" spans="1:12">
      <c r="A48" s="21"/>
      <c r="B48" s="410"/>
      <c r="C48" s="410"/>
      <c r="D48" s="410"/>
    </row>
    <row r="49" spans="1:4">
      <c r="A49" s="472" t="s">
        <v>521</v>
      </c>
      <c r="B49" s="309">
        <f>SUM(B36:B47)</f>
        <v>1929798</v>
      </c>
      <c r="C49" s="309">
        <f>SUM(C36:C47)</f>
        <v>25320299</v>
      </c>
      <c r="D49" s="632">
        <f>'Web Trends'!D15</f>
        <v>1183040</v>
      </c>
    </row>
    <row r="51" spans="1:4">
      <c r="A51" s="468" t="s">
        <v>696</v>
      </c>
    </row>
    <row r="52" spans="1:4">
      <c r="A52" s="468" t="s">
        <v>697</v>
      </c>
    </row>
    <row r="53" spans="1:4">
      <c r="A53" s="42" t="s">
        <v>698</v>
      </c>
    </row>
  </sheetData>
  <sortState ref="A13:F23">
    <sortCondition ref="A13:A23"/>
  </sortState>
  <mergeCells count="1">
    <mergeCell ref="A1:H1"/>
  </mergeCells>
  <phoneticPr fontId="5" type="noConversion"/>
  <pageMargins left="0.75" right="0.75" top="1" bottom="1" header="0.5" footer="0.5"/>
  <pageSetup scale="75" orientation="landscape" horizontalDpi="4294967292" verticalDpi="4294967292" r:id="rId1"/>
  <headerFooter alignWithMargins="0">
    <oddHeader>&amp;R&amp;F
&amp;A</oddHeader>
    <oddFooter>&amp;RFebruary 2014</oddFooter>
  </headerFooter>
  <drawing r:id="rId2"/>
</worksheet>
</file>

<file path=xl/worksheets/sheet18.xml><?xml version="1.0" encoding="utf-8"?>
<worksheet xmlns="http://schemas.openxmlformats.org/spreadsheetml/2006/main" xmlns:r="http://schemas.openxmlformats.org/officeDocument/2006/relationships">
  <sheetPr codeName="Sheet14"/>
  <dimension ref="A1:N41"/>
  <sheetViews>
    <sheetView topLeftCell="A19" zoomScale="115" zoomScaleNormal="115" workbookViewId="0">
      <selection activeCell="C39" sqref="C39:L39"/>
    </sheetView>
  </sheetViews>
  <sheetFormatPr defaultColWidth="8.85546875" defaultRowHeight="12.75"/>
  <cols>
    <col min="1" max="1" width="15.140625" style="206" customWidth="1"/>
    <col min="2" max="3" width="10.140625" style="206" bestFit="1" customWidth="1"/>
    <col min="4" max="12" width="9.28515625" style="206" bestFit="1" customWidth="1"/>
    <col min="13" max="13" width="11.7109375" style="206" bestFit="1" customWidth="1"/>
    <col min="14" max="14" width="9.140625" style="206"/>
    <col min="15" max="16384" width="8.85546875" style="62"/>
  </cols>
  <sheetData>
    <row r="1" spans="1:14" s="21" customFormat="1" ht="41.25" customHeight="1">
      <c r="A1" s="698" t="s">
        <v>301</v>
      </c>
      <c r="B1" s="698"/>
      <c r="C1" s="698"/>
      <c r="D1" s="698"/>
      <c r="E1" s="698"/>
      <c r="F1" s="698"/>
      <c r="G1" s="698"/>
      <c r="H1" s="698"/>
      <c r="I1" s="698"/>
      <c r="J1" s="698"/>
      <c r="K1" s="698"/>
      <c r="L1" s="698"/>
      <c r="M1" s="698"/>
      <c r="N1" s="206"/>
    </row>
    <row r="3" spans="1:14" s="27" customFormat="1" ht="15.75">
      <c r="A3" s="500" t="s">
        <v>538</v>
      </c>
      <c r="B3" s="38"/>
      <c r="C3" s="38"/>
      <c r="D3" s="244"/>
      <c r="E3" s="206"/>
      <c r="F3" s="206"/>
      <c r="G3" s="206"/>
      <c r="H3" s="206"/>
      <c r="I3" s="206"/>
      <c r="J3" s="206"/>
      <c r="K3" s="206"/>
      <c r="L3" s="206"/>
      <c r="M3" s="206"/>
      <c r="N3" s="206"/>
    </row>
    <row r="4" spans="1:14" s="251" customFormat="1" ht="26.1" customHeight="1">
      <c r="A4" s="411" t="s">
        <v>67</v>
      </c>
      <c r="B4" s="412">
        <v>2</v>
      </c>
      <c r="C4" s="412">
        <v>3</v>
      </c>
      <c r="D4" s="412">
        <v>4</v>
      </c>
      <c r="E4" s="412" t="s">
        <v>68</v>
      </c>
      <c r="F4" s="412" t="s">
        <v>149</v>
      </c>
      <c r="G4" s="412" t="s">
        <v>150</v>
      </c>
      <c r="H4" s="412" t="s">
        <v>151</v>
      </c>
      <c r="I4" s="412" t="s">
        <v>152</v>
      </c>
      <c r="J4" s="412" t="s">
        <v>153</v>
      </c>
      <c r="K4" s="412" t="s">
        <v>154</v>
      </c>
      <c r="L4" s="413" t="s">
        <v>190</v>
      </c>
      <c r="M4" s="165"/>
    </row>
    <row r="5" spans="1:14" s="10" customFormat="1">
      <c r="A5" s="28" t="s">
        <v>142</v>
      </c>
      <c r="B5" s="543">
        <v>12123</v>
      </c>
      <c r="C5" s="543">
        <v>3789</v>
      </c>
      <c r="D5" s="543">
        <v>1788</v>
      </c>
      <c r="E5" s="543">
        <v>1525</v>
      </c>
      <c r="F5" s="543">
        <v>845</v>
      </c>
      <c r="G5" s="543">
        <v>458</v>
      </c>
      <c r="H5" s="543">
        <v>254</v>
      </c>
      <c r="I5" s="543">
        <v>136</v>
      </c>
      <c r="J5" s="543">
        <v>50</v>
      </c>
      <c r="K5" s="543">
        <v>25</v>
      </c>
      <c r="L5" s="33">
        <f>SUM(B5:K5)</f>
        <v>20993</v>
      </c>
      <c r="M5" s="206"/>
    </row>
    <row r="6" spans="1:14" s="10" customFormat="1">
      <c r="A6" s="28" t="s">
        <v>72</v>
      </c>
      <c r="B6" s="543">
        <v>807</v>
      </c>
      <c r="C6" s="543">
        <v>329</v>
      </c>
      <c r="D6" s="543">
        <v>126</v>
      </c>
      <c r="E6" s="543">
        <v>145</v>
      </c>
      <c r="F6" s="543">
        <v>88</v>
      </c>
      <c r="G6" s="543">
        <v>66</v>
      </c>
      <c r="H6" s="543">
        <v>27</v>
      </c>
      <c r="I6" s="543">
        <v>26</v>
      </c>
      <c r="J6" s="543">
        <v>5</v>
      </c>
      <c r="K6" s="543">
        <v>3</v>
      </c>
      <c r="L6" s="33">
        <f t="shared" ref="L6:L15" si="0">SUM(B6:K6)</f>
        <v>1622</v>
      </c>
      <c r="M6" s="206"/>
    </row>
    <row r="7" spans="1:14" s="10" customFormat="1">
      <c r="A7" s="28" t="s">
        <v>228</v>
      </c>
      <c r="B7" s="543">
        <v>451</v>
      </c>
      <c r="C7" s="543">
        <v>95</v>
      </c>
      <c r="D7" s="543">
        <v>45</v>
      </c>
      <c r="E7" s="543">
        <v>19</v>
      </c>
      <c r="F7" s="543">
        <v>12</v>
      </c>
      <c r="G7" s="543">
        <v>3</v>
      </c>
      <c r="H7" s="543">
        <v>3</v>
      </c>
      <c r="I7" s="543"/>
      <c r="J7" s="543">
        <v>1</v>
      </c>
      <c r="K7" s="543">
        <v>5</v>
      </c>
      <c r="L7" s="33">
        <f t="shared" si="0"/>
        <v>634</v>
      </c>
      <c r="M7" s="206"/>
    </row>
    <row r="8" spans="1:14" s="10" customFormat="1">
      <c r="A8" s="28" t="s">
        <v>156</v>
      </c>
      <c r="B8" s="543">
        <v>15000</v>
      </c>
      <c r="C8" s="543">
        <v>5796</v>
      </c>
      <c r="D8" s="543">
        <v>2889</v>
      </c>
      <c r="E8" s="543">
        <v>2860</v>
      </c>
      <c r="F8" s="543">
        <v>1694</v>
      </c>
      <c r="G8" s="543">
        <v>1091</v>
      </c>
      <c r="H8" s="543">
        <v>660</v>
      </c>
      <c r="I8" s="543">
        <v>318</v>
      </c>
      <c r="J8" s="543">
        <v>66</v>
      </c>
      <c r="K8" s="543">
        <v>19</v>
      </c>
      <c r="L8" s="33">
        <f t="shared" si="0"/>
        <v>30393</v>
      </c>
      <c r="M8" s="206"/>
    </row>
    <row r="9" spans="1:14" s="10" customFormat="1">
      <c r="A9" s="28" t="s">
        <v>130</v>
      </c>
      <c r="B9" s="543">
        <v>478</v>
      </c>
      <c r="C9" s="543">
        <v>125</v>
      </c>
      <c r="D9" s="543">
        <v>64</v>
      </c>
      <c r="E9" s="543">
        <v>44</v>
      </c>
      <c r="F9" s="543">
        <v>17</v>
      </c>
      <c r="G9" s="543">
        <v>18</v>
      </c>
      <c r="H9" s="543">
        <v>16</v>
      </c>
      <c r="I9" s="543">
        <v>5</v>
      </c>
      <c r="J9" s="543"/>
      <c r="K9" s="543">
        <v>1</v>
      </c>
      <c r="L9" s="33">
        <f t="shared" si="0"/>
        <v>768</v>
      </c>
      <c r="M9" s="206"/>
    </row>
    <row r="10" spans="1:14" s="10" customFormat="1">
      <c r="A10" s="28" t="s">
        <v>157</v>
      </c>
      <c r="B10" s="543">
        <v>10544</v>
      </c>
      <c r="C10" s="543">
        <v>3342</v>
      </c>
      <c r="D10" s="543">
        <v>1460</v>
      </c>
      <c r="E10" s="543">
        <v>1147</v>
      </c>
      <c r="F10" s="543">
        <v>539</v>
      </c>
      <c r="G10" s="543">
        <v>284</v>
      </c>
      <c r="H10" s="543">
        <v>119</v>
      </c>
      <c r="I10" s="543">
        <v>44</v>
      </c>
      <c r="J10" s="543">
        <v>16</v>
      </c>
      <c r="K10" s="543">
        <v>5</v>
      </c>
      <c r="L10" s="33">
        <f t="shared" si="0"/>
        <v>17500</v>
      </c>
      <c r="M10" s="206"/>
    </row>
    <row r="11" spans="1:14" s="10" customFormat="1">
      <c r="A11" s="330" t="s">
        <v>98</v>
      </c>
      <c r="B11" s="544">
        <v>33281</v>
      </c>
      <c r="C11" s="544">
        <v>12474</v>
      </c>
      <c r="D11" s="544">
        <v>6465</v>
      </c>
      <c r="E11" s="544">
        <v>6302</v>
      </c>
      <c r="F11" s="544">
        <v>4317</v>
      </c>
      <c r="G11" s="544">
        <v>3119</v>
      </c>
      <c r="H11" s="544">
        <v>2143</v>
      </c>
      <c r="I11" s="544">
        <v>1255</v>
      </c>
      <c r="J11" s="544">
        <v>404</v>
      </c>
      <c r="K11" s="544">
        <v>151</v>
      </c>
      <c r="L11" s="33">
        <f t="shared" si="0"/>
        <v>69911</v>
      </c>
      <c r="M11" s="206"/>
    </row>
    <row r="12" spans="1:14" s="10" customFormat="1">
      <c r="A12" s="28" t="s">
        <v>99</v>
      </c>
      <c r="B12" s="543">
        <v>39083</v>
      </c>
      <c r="C12" s="543">
        <v>12860</v>
      </c>
      <c r="D12" s="543">
        <v>6131</v>
      </c>
      <c r="E12" s="543">
        <v>5431</v>
      </c>
      <c r="F12" s="543">
        <v>3294</v>
      </c>
      <c r="G12" s="543">
        <v>2057</v>
      </c>
      <c r="H12" s="543">
        <v>1208</v>
      </c>
      <c r="I12" s="543">
        <v>663</v>
      </c>
      <c r="J12" s="543">
        <v>187</v>
      </c>
      <c r="K12" s="543">
        <v>42</v>
      </c>
      <c r="L12" s="33">
        <f t="shared" si="0"/>
        <v>70956</v>
      </c>
      <c r="M12" s="206"/>
    </row>
    <row r="13" spans="1:14" s="10" customFormat="1">
      <c r="A13" s="28" t="s">
        <v>104</v>
      </c>
      <c r="B13" s="543">
        <v>1035</v>
      </c>
      <c r="C13" s="543">
        <v>230</v>
      </c>
      <c r="D13" s="543">
        <v>94</v>
      </c>
      <c r="E13" s="543">
        <v>78</v>
      </c>
      <c r="F13" s="543">
        <v>30</v>
      </c>
      <c r="G13" s="543">
        <v>21</v>
      </c>
      <c r="H13" s="543">
        <v>14</v>
      </c>
      <c r="I13" s="543">
        <v>16</v>
      </c>
      <c r="J13" s="543">
        <v>3</v>
      </c>
      <c r="K13" s="543">
        <v>1</v>
      </c>
      <c r="L13" s="33">
        <f t="shared" si="0"/>
        <v>1522</v>
      </c>
      <c r="M13" s="206"/>
    </row>
    <row r="14" spans="1:14" s="10" customFormat="1">
      <c r="A14" s="28" t="s">
        <v>300</v>
      </c>
      <c r="B14" s="543">
        <v>2120</v>
      </c>
      <c r="C14" s="543">
        <v>680</v>
      </c>
      <c r="D14" s="543">
        <v>324</v>
      </c>
      <c r="E14" s="543">
        <v>233</v>
      </c>
      <c r="F14" s="543">
        <v>129</v>
      </c>
      <c r="G14" s="543">
        <v>49</v>
      </c>
      <c r="H14" s="543">
        <v>30</v>
      </c>
      <c r="I14" s="543">
        <v>15</v>
      </c>
      <c r="J14" s="543">
        <v>9</v>
      </c>
      <c r="K14" s="543">
        <v>1</v>
      </c>
      <c r="L14" s="33">
        <f t="shared" si="0"/>
        <v>3590</v>
      </c>
      <c r="M14" s="206"/>
    </row>
    <row r="15" spans="1:14" s="27" customFormat="1">
      <c r="A15" s="28" t="s">
        <v>105</v>
      </c>
      <c r="B15" s="543">
        <v>6139</v>
      </c>
      <c r="C15" s="543">
        <v>1573</v>
      </c>
      <c r="D15" s="543">
        <v>573</v>
      </c>
      <c r="E15" s="543">
        <v>386</v>
      </c>
      <c r="F15" s="543">
        <v>210</v>
      </c>
      <c r="G15" s="543">
        <v>88</v>
      </c>
      <c r="H15" s="543">
        <v>57</v>
      </c>
      <c r="I15" s="543">
        <v>28</v>
      </c>
      <c r="J15" s="543">
        <v>22</v>
      </c>
      <c r="K15" s="543">
        <v>3</v>
      </c>
      <c r="L15" s="33">
        <f t="shared" si="0"/>
        <v>9079</v>
      </c>
      <c r="M15" s="206"/>
    </row>
    <row r="16" spans="1:14">
      <c r="A16" s="28" t="s">
        <v>155</v>
      </c>
      <c r="B16" s="29">
        <f t="shared" ref="B16:K16" si="1">SUM(B5:B15)</f>
        <v>121061</v>
      </c>
      <c r="C16" s="29">
        <f t="shared" si="1"/>
        <v>41293</v>
      </c>
      <c r="D16" s="29">
        <f t="shared" si="1"/>
        <v>19959</v>
      </c>
      <c r="E16" s="29">
        <f t="shared" si="1"/>
        <v>18170</v>
      </c>
      <c r="F16" s="29">
        <f t="shared" si="1"/>
        <v>11175</v>
      </c>
      <c r="G16" s="29">
        <f t="shared" si="1"/>
        <v>7254</v>
      </c>
      <c r="H16" s="29">
        <f t="shared" si="1"/>
        <v>4531</v>
      </c>
      <c r="I16" s="29">
        <f t="shared" si="1"/>
        <v>2506</v>
      </c>
      <c r="J16" s="29">
        <f t="shared" si="1"/>
        <v>763</v>
      </c>
      <c r="K16" s="29">
        <f t="shared" si="1"/>
        <v>256</v>
      </c>
      <c r="L16" s="29">
        <f>SUM(L5:L15)</f>
        <v>226968</v>
      </c>
      <c r="N16" s="62"/>
    </row>
    <row r="18" spans="1:14" s="10" customFormat="1">
      <c r="A18" s="206"/>
      <c r="B18" s="206"/>
      <c r="C18" s="206"/>
      <c r="D18" s="206"/>
      <c r="E18" s="206"/>
      <c r="F18" s="206"/>
      <c r="G18" s="206"/>
      <c r="H18" s="206"/>
      <c r="I18" s="206"/>
      <c r="J18" s="206"/>
      <c r="K18" s="206"/>
      <c r="L18" s="206"/>
      <c r="M18" s="206"/>
      <c r="N18" s="206"/>
    </row>
    <row r="19" spans="1:14" s="10" customFormat="1" ht="34.5" customHeight="1">
      <c r="A19" s="206"/>
      <c r="B19" s="206"/>
      <c r="C19" s="206"/>
      <c r="D19" s="206"/>
      <c r="E19" s="206"/>
      <c r="F19" s="206"/>
      <c r="G19" s="206"/>
      <c r="H19" s="206"/>
      <c r="I19" s="206"/>
      <c r="J19" s="206"/>
      <c r="K19" s="206"/>
      <c r="L19" s="206"/>
      <c r="M19" s="206"/>
      <c r="N19" s="206"/>
    </row>
    <row r="20" spans="1:14" s="10" customFormat="1" ht="11.25" customHeight="1">
      <c r="A20" s="204"/>
      <c r="B20" s="206"/>
      <c r="C20" s="206"/>
      <c r="D20" s="206"/>
      <c r="E20" s="206"/>
      <c r="F20" s="206"/>
      <c r="G20" s="206"/>
      <c r="H20" s="206"/>
      <c r="I20" s="206"/>
      <c r="J20" s="206"/>
      <c r="K20" s="206"/>
      <c r="L20" s="206"/>
      <c r="M20" s="206"/>
      <c r="N20" s="206"/>
    </row>
    <row r="21" spans="1:14" s="27" customFormat="1">
      <c r="A21" s="206"/>
      <c r="B21" s="206"/>
      <c r="C21" s="206"/>
      <c r="D21" s="206"/>
      <c r="E21" s="206"/>
      <c r="F21" s="206"/>
      <c r="G21" s="206"/>
      <c r="H21" s="206"/>
      <c r="I21" s="206"/>
      <c r="J21" s="206"/>
      <c r="K21" s="206"/>
      <c r="L21" s="206"/>
      <c r="M21" s="206"/>
      <c r="N21" s="206"/>
    </row>
    <row r="22" spans="1:14" s="27" customFormat="1">
      <c r="A22" s="206"/>
      <c r="B22" s="206"/>
      <c r="C22" s="206"/>
      <c r="D22" s="206"/>
      <c r="E22" s="206"/>
      <c r="F22" s="206"/>
      <c r="G22" s="206"/>
      <c r="H22" s="206"/>
      <c r="I22" s="206"/>
      <c r="J22" s="206"/>
      <c r="K22" s="206"/>
      <c r="L22" s="206"/>
      <c r="M22" s="206"/>
      <c r="N22" s="206"/>
    </row>
    <row r="23" spans="1:14" s="27" customFormat="1">
      <c r="A23" s="245"/>
      <c r="B23" s="245"/>
      <c r="C23" s="245"/>
      <c r="D23" s="245"/>
      <c r="E23" s="206"/>
      <c r="F23" s="206"/>
      <c r="G23" s="206"/>
      <c r="H23" s="206"/>
      <c r="I23" s="206"/>
      <c r="J23" s="206"/>
      <c r="K23" s="699"/>
      <c r="L23" s="699"/>
      <c r="M23" s="246"/>
      <c r="N23" s="246"/>
    </row>
    <row r="24" spans="1:14" s="27" customFormat="1">
      <c r="A24" s="206"/>
      <c r="B24" s="247"/>
      <c r="C24" s="206"/>
      <c r="D24" s="247"/>
      <c r="E24" s="206"/>
      <c r="F24" s="206"/>
      <c r="G24" s="206"/>
      <c r="H24" s="206"/>
      <c r="I24" s="206"/>
      <c r="J24" s="206"/>
      <c r="K24" s="248"/>
      <c r="L24" s="249"/>
      <c r="M24" s="246"/>
      <c r="N24" s="246"/>
    </row>
    <row r="25" spans="1:14" s="27" customFormat="1">
      <c r="A25" s="206"/>
      <c r="B25" s="247"/>
      <c r="C25" s="206"/>
      <c r="D25" s="247"/>
      <c r="E25" s="206"/>
      <c r="F25" s="206"/>
      <c r="G25" s="206"/>
      <c r="H25" s="206"/>
      <c r="I25" s="206"/>
      <c r="J25" s="206"/>
      <c r="K25" s="248"/>
      <c r="L25" s="249"/>
      <c r="M25" s="246"/>
      <c r="N25" s="246"/>
    </row>
    <row r="26" spans="1:14" s="27" customFormat="1">
      <c r="A26" s="206"/>
      <c r="B26" s="247"/>
      <c r="C26" s="233"/>
      <c r="D26" s="247"/>
      <c r="E26" s="206"/>
      <c r="F26" s="206"/>
      <c r="G26" s="206"/>
      <c r="H26" s="206"/>
      <c r="I26" s="206"/>
      <c r="J26" s="206"/>
      <c r="K26" s="248"/>
      <c r="L26" s="249"/>
      <c r="M26" s="246"/>
      <c r="N26" s="246"/>
    </row>
    <row r="27" spans="1:14" s="27" customFormat="1">
      <c r="A27" s="206"/>
      <c r="B27" s="247"/>
      <c r="C27" s="206"/>
      <c r="D27" s="247"/>
      <c r="E27" s="206"/>
      <c r="F27" s="206"/>
      <c r="G27" s="206"/>
      <c r="H27" s="206"/>
      <c r="I27" s="206"/>
      <c r="J27" s="206"/>
      <c r="K27" s="248"/>
      <c r="L27" s="249"/>
      <c r="M27" s="246"/>
      <c r="N27" s="246"/>
    </row>
    <row r="28" spans="1:14" s="27" customFormat="1">
      <c r="A28" s="206"/>
      <c r="B28" s="247"/>
      <c r="C28" s="206"/>
      <c r="D28" s="247"/>
      <c r="E28" s="206"/>
      <c r="F28" s="206"/>
      <c r="G28" s="206"/>
      <c r="H28" s="206"/>
      <c r="I28" s="206"/>
      <c r="J28" s="206"/>
      <c r="K28" s="248"/>
      <c r="L28" s="249"/>
      <c r="M28" s="246"/>
      <c r="N28" s="246"/>
    </row>
    <row r="29" spans="1:14" s="27" customFormat="1" ht="12.75" customHeight="1">
      <c r="A29" s="206"/>
      <c r="B29" s="247"/>
      <c r="C29" s="206"/>
      <c r="D29" s="247"/>
      <c r="E29" s="206"/>
      <c r="F29" s="206"/>
      <c r="G29" s="206"/>
      <c r="H29" s="206"/>
      <c r="I29" s="206"/>
      <c r="J29" s="206"/>
      <c r="K29" s="246"/>
      <c r="L29" s="249"/>
      <c r="M29" s="246"/>
      <c r="N29" s="246"/>
    </row>
    <row r="30" spans="1:14" s="27" customFormat="1">
      <c r="A30" s="206"/>
      <c r="B30" s="206"/>
      <c r="C30" s="206"/>
      <c r="D30" s="247"/>
      <c r="E30" s="206"/>
      <c r="F30" s="247"/>
      <c r="G30" s="206"/>
      <c r="H30" s="247"/>
      <c r="I30" s="206"/>
      <c r="J30" s="206"/>
      <c r="K30" s="206"/>
      <c r="L30" s="206"/>
      <c r="M30" s="206"/>
      <c r="N30" s="206"/>
    </row>
    <row r="31" spans="1:14" s="27" customFormat="1" ht="15" customHeight="1">
      <c r="A31" s="206"/>
      <c r="B31" s="206"/>
      <c r="C31" s="206"/>
      <c r="D31" s="247"/>
      <c r="E31" s="206"/>
      <c r="F31" s="247"/>
      <c r="G31" s="206"/>
      <c r="H31" s="247"/>
      <c r="I31" s="206"/>
      <c r="J31" s="206"/>
      <c r="K31" s="206"/>
      <c r="L31" s="206"/>
      <c r="M31" s="206"/>
      <c r="N31" s="206"/>
    </row>
    <row r="32" spans="1:14" s="27" customFormat="1">
      <c r="A32" s="206"/>
      <c r="B32" s="206"/>
      <c r="C32" s="206"/>
      <c r="D32" s="247"/>
      <c r="E32" s="206"/>
      <c r="F32" s="247"/>
      <c r="G32" s="206"/>
      <c r="H32" s="247"/>
      <c r="I32" s="206"/>
      <c r="J32" s="206"/>
      <c r="K32" s="206"/>
      <c r="L32" s="206"/>
      <c r="M32" s="206"/>
      <c r="N32" s="206"/>
    </row>
    <row r="33" spans="1:14" s="27" customFormat="1">
      <c r="A33" s="206"/>
      <c r="B33" s="206"/>
      <c r="C33" s="206"/>
      <c r="D33" s="247"/>
      <c r="E33" s="206"/>
      <c r="F33" s="247"/>
      <c r="G33" s="206"/>
      <c r="H33" s="247"/>
      <c r="I33" s="206"/>
      <c r="J33" s="206"/>
      <c r="K33" s="206"/>
      <c r="L33" s="206"/>
      <c r="M33" s="206"/>
      <c r="N33" s="206"/>
    </row>
    <row r="34" spans="1:14" s="27" customFormat="1">
      <c r="A34" s="206"/>
      <c r="B34" s="206"/>
      <c r="C34" s="206"/>
      <c r="D34" s="247"/>
      <c r="E34" s="206"/>
      <c r="F34" s="247"/>
      <c r="G34" s="206"/>
      <c r="H34" s="247"/>
      <c r="I34" s="206"/>
      <c r="J34" s="206"/>
      <c r="K34" s="206"/>
      <c r="L34" s="206"/>
      <c r="M34" s="206"/>
      <c r="N34" s="206"/>
    </row>
    <row r="35" spans="1:14" s="27" customFormat="1">
      <c r="A35" s="206"/>
      <c r="B35" s="206"/>
      <c r="C35" s="206"/>
      <c r="D35" s="247"/>
      <c r="E35" s="206"/>
      <c r="F35" s="247"/>
      <c r="G35" s="206"/>
      <c r="H35" s="247"/>
      <c r="I35" s="206"/>
      <c r="J35" s="206"/>
      <c r="K35" s="206"/>
      <c r="L35" s="206"/>
      <c r="M35" s="206"/>
      <c r="N35" s="206"/>
    </row>
    <row r="36" spans="1:14" s="27" customFormat="1">
      <c r="A36" s="206"/>
      <c r="B36" s="206"/>
      <c r="C36" s="206"/>
      <c r="D36" s="247"/>
      <c r="E36" s="206"/>
      <c r="F36" s="247"/>
      <c r="G36" s="206"/>
      <c r="H36" s="247"/>
      <c r="I36" s="206"/>
      <c r="J36" s="206"/>
      <c r="K36" s="206"/>
      <c r="L36" s="206"/>
      <c r="M36" s="206"/>
      <c r="N36" s="206"/>
    </row>
    <row r="37" spans="1:14" s="27" customFormat="1">
      <c r="A37" s="700" t="s">
        <v>538</v>
      </c>
      <c r="B37" s="701"/>
      <c r="C37" s="701"/>
      <c r="D37" s="701"/>
      <c r="E37" s="701"/>
      <c r="F37" s="701"/>
      <c r="G37" s="701"/>
      <c r="H37" s="701"/>
      <c r="I37" s="701"/>
      <c r="J37" s="701"/>
      <c r="K37" s="701"/>
      <c r="L37" s="701"/>
      <c r="M37" s="701"/>
      <c r="N37" s="206"/>
    </row>
    <row r="38" spans="1:14" s="277" customFormat="1" ht="25.5">
      <c r="A38" s="250" t="s">
        <v>302</v>
      </c>
      <c r="B38" s="414">
        <v>1</v>
      </c>
      <c r="C38" s="414">
        <v>2</v>
      </c>
      <c r="D38" s="414">
        <v>3</v>
      </c>
      <c r="E38" s="414">
        <v>4</v>
      </c>
      <c r="F38" s="414" t="s">
        <v>68</v>
      </c>
      <c r="G38" s="414" t="s">
        <v>149</v>
      </c>
      <c r="H38" s="414" t="s">
        <v>150</v>
      </c>
      <c r="I38" s="414" t="s">
        <v>151</v>
      </c>
      <c r="J38" s="414" t="s">
        <v>152</v>
      </c>
      <c r="K38" s="414" t="s">
        <v>153</v>
      </c>
      <c r="L38" s="414" t="s">
        <v>154</v>
      </c>
      <c r="M38" s="415" t="s">
        <v>190</v>
      </c>
      <c r="N38" s="165"/>
    </row>
    <row r="39" spans="1:14" s="27" customFormat="1">
      <c r="A39" s="356" t="s">
        <v>417</v>
      </c>
      <c r="B39" s="545">
        <v>956072</v>
      </c>
      <c r="C39" s="545">
        <v>121061</v>
      </c>
      <c r="D39" s="545">
        <v>41293</v>
      </c>
      <c r="E39" s="545">
        <v>19959</v>
      </c>
      <c r="F39" s="545">
        <v>18170</v>
      </c>
      <c r="G39" s="545">
        <v>11175</v>
      </c>
      <c r="H39" s="545">
        <v>7254</v>
      </c>
      <c r="I39" s="545">
        <v>4531</v>
      </c>
      <c r="J39" s="545">
        <v>2506</v>
      </c>
      <c r="K39" s="545">
        <v>763</v>
      </c>
      <c r="L39" s="545">
        <v>256</v>
      </c>
      <c r="M39" s="485">
        <f>SUM(B39:L39)</f>
        <v>1183040</v>
      </c>
      <c r="N39" s="206"/>
    </row>
    <row r="40" spans="1:14">
      <c r="D40" s="247"/>
      <c r="F40" s="247"/>
      <c r="H40" s="247"/>
    </row>
    <row r="41" spans="1:14">
      <c r="A41" s="42" t="s">
        <v>596</v>
      </c>
      <c r="D41" s="247"/>
      <c r="F41" s="247"/>
      <c r="H41" s="247"/>
    </row>
  </sheetData>
  <sortState ref="A5:L15">
    <sortCondition ref="A5:A15"/>
  </sortState>
  <mergeCells count="3">
    <mergeCell ref="A1:M1"/>
    <mergeCell ref="K23:L23"/>
    <mergeCell ref="A37:M37"/>
  </mergeCells>
  <phoneticPr fontId="5" type="noConversion"/>
  <printOptions horizontalCentered="1"/>
  <pageMargins left="0.75" right="0.75" top="1" bottom="1" header="0.5" footer="0.5"/>
  <pageSetup scale="75" orientation="landscape" horizontalDpi="4294967292" verticalDpi="4294967292" r:id="rId1"/>
  <headerFooter alignWithMargins="0">
    <oddHeader>&amp;R&amp;F
&amp;A</oddHeader>
    <oddFooter>&amp;RFebruary 2014</oddFooter>
  </headerFooter>
  <ignoredErrors>
    <ignoredError sqref="B16:D16" formulaRange="1"/>
  </ignoredErrors>
  <drawing r:id="rId2"/>
</worksheet>
</file>

<file path=xl/worksheets/sheet19.xml><?xml version="1.0" encoding="utf-8"?>
<worksheet xmlns="http://schemas.openxmlformats.org/spreadsheetml/2006/main" xmlns:r="http://schemas.openxmlformats.org/officeDocument/2006/relationships">
  <sheetPr codeName="Sheet15"/>
  <dimension ref="A1:M30"/>
  <sheetViews>
    <sheetView topLeftCell="A19" zoomScaleNormal="100" workbookViewId="0">
      <selection activeCell="M34" sqref="M34"/>
    </sheetView>
  </sheetViews>
  <sheetFormatPr defaultColWidth="8.85546875" defaultRowHeight="12.75"/>
  <cols>
    <col min="2" max="2" width="26.140625" customWidth="1"/>
    <col min="3" max="3" width="10.5703125" customWidth="1"/>
    <col min="4" max="4" width="10.85546875" customWidth="1"/>
    <col min="5" max="5" width="10.7109375" customWidth="1"/>
    <col min="6" max="6" width="10" customWidth="1"/>
    <col min="7" max="8" width="9.140625"/>
    <col min="9" max="9" width="4.42578125" customWidth="1"/>
    <col min="10" max="10" width="9.140625"/>
    <col min="14" max="16384" width="8.85546875" style="12"/>
  </cols>
  <sheetData>
    <row r="1" spans="1:13" ht="79.5" customHeight="1">
      <c r="A1" s="702" t="s">
        <v>692</v>
      </c>
      <c r="B1" s="702"/>
      <c r="C1" s="702"/>
      <c r="D1" s="702"/>
      <c r="E1" s="702"/>
      <c r="F1" s="702"/>
      <c r="G1" s="702"/>
      <c r="H1" s="702"/>
      <c r="I1" s="457"/>
      <c r="J1" s="457"/>
      <c r="K1" s="12"/>
      <c r="L1" s="12"/>
      <c r="M1" s="12"/>
    </row>
    <row r="2" spans="1:13" ht="33.75" customHeight="1">
      <c r="A2" s="90" t="s">
        <v>493</v>
      </c>
      <c r="B2" s="90"/>
      <c r="C2" s="90"/>
      <c r="D2" s="90"/>
      <c r="E2" s="90"/>
      <c r="F2" s="90"/>
      <c r="G2" s="90"/>
      <c r="H2" s="12"/>
      <c r="I2" s="12"/>
      <c r="J2" s="12"/>
      <c r="K2" s="12"/>
      <c r="L2" s="12"/>
      <c r="M2" s="12"/>
    </row>
    <row r="3" spans="1:13" ht="33.75" customHeight="1">
      <c r="A3" s="184" t="s">
        <v>398</v>
      </c>
      <c r="B3" s="88" t="s">
        <v>164</v>
      </c>
      <c r="C3" s="275" t="s">
        <v>93</v>
      </c>
      <c r="D3" s="275" t="s">
        <v>159</v>
      </c>
      <c r="E3" s="275" t="s">
        <v>160</v>
      </c>
      <c r="F3" s="275" t="s">
        <v>161</v>
      </c>
      <c r="G3" s="275" t="s">
        <v>162</v>
      </c>
      <c r="H3" s="275" t="s">
        <v>163</v>
      </c>
      <c r="I3" s="12"/>
      <c r="J3" s="12"/>
      <c r="K3" s="12"/>
      <c r="L3" s="12"/>
      <c r="M3" s="12"/>
    </row>
    <row r="4" spans="1:13">
      <c r="A4" s="405">
        <v>1</v>
      </c>
      <c r="B4" s="622" t="s">
        <v>384</v>
      </c>
      <c r="C4" s="623">
        <v>327099</v>
      </c>
      <c r="D4" s="630">
        <f>C4/'Web Visits-Visitors'!$D$26</f>
        <v>0.29114933576626095</v>
      </c>
      <c r="E4" s="623">
        <v>560289</v>
      </c>
      <c r="F4" s="630">
        <f>E4/'Web Visits-Visitors'!$B$26</f>
        <v>0.29033556880046513</v>
      </c>
      <c r="G4" s="623">
        <v>8056807</v>
      </c>
      <c r="H4" s="630">
        <f>G4/'Web Visits-Visitors'!$C$26</f>
        <v>0.3181955710712579</v>
      </c>
      <c r="M4" s="12"/>
    </row>
    <row r="5" spans="1:13">
      <c r="A5" s="405">
        <v>2</v>
      </c>
      <c r="B5" s="622" t="s">
        <v>385</v>
      </c>
      <c r="C5" s="623">
        <v>244785</v>
      </c>
      <c r="D5" s="630">
        <f>C5/'Web Visits-Visitors'!$D$26</f>
        <v>0.21788201784641403</v>
      </c>
      <c r="E5" s="623">
        <v>374120</v>
      </c>
      <c r="F5" s="630">
        <f>E5/'Web Visits-Visitors'!$B$26</f>
        <v>0.19386485010348234</v>
      </c>
      <c r="G5" s="623">
        <v>3754851</v>
      </c>
      <c r="H5" s="630">
        <f>G5/'Web Visits-Visitors'!$C$26</f>
        <v>0.14829410189824377</v>
      </c>
      <c r="M5" s="12"/>
    </row>
    <row r="6" spans="1:13">
      <c r="A6" s="405">
        <v>3</v>
      </c>
      <c r="B6" s="622" t="s">
        <v>386</v>
      </c>
      <c r="C6" s="623">
        <v>109068</v>
      </c>
      <c r="D6" s="630">
        <f>C6/'Web Visits-Visitors'!$D$26</f>
        <v>9.7080931929949488E-2</v>
      </c>
      <c r="E6" s="623">
        <v>179386</v>
      </c>
      <c r="F6" s="630">
        <f>E6/'Web Visits-Visitors'!$B$26</f>
        <v>9.2955843046785211E-2</v>
      </c>
      <c r="G6" s="623">
        <v>1694127</v>
      </c>
      <c r="H6" s="630">
        <f>G6/'Web Visits-Visitors'!$C$26</f>
        <v>6.690785918444328E-2</v>
      </c>
      <c r="M6" s="12"/>
    </row>
    <row r="7" spans="1:13">
      <c r="A7" s="405">
        <v>4</v>
      </c>
      <c r="B7" s="622" t="s">
        <v>387</v>
      </c>
      <c r="C7" s="623">
        <v>46144</v>
      </c>
      <c r="D7" s="630">
        <f>C7/'Web Visits-Visitors'!$D$26</f>
        <v>4.1072565032599748E-2</v>
      </c>
      <c r="E7" s="623">
        <v>91869</v>
      </c>
      <c r="F7" s="630">
        <f>E7/'Web Visits-Visitors'!$B$26</f>
        <v>4.7605500679345714E-2</v>
      </c>
      <c r="G7" s="623">
        <v>1525592</v>
      </c>
      <c r="H7" s="630">
        <f>G7/'Web Visits-Visitors'!$C$26</f>
        <v>6.0251737153656837E-2</v>
      </c>
      <c r="M7" s="12"/>
    </row>
    <row r="8" spans="1:13">
      <c r="A8" s="405">
        <v>5</v>
      </c>
      <c r="B8" s="622" t="s">
        <v>337</v>
      </c>
      <c r="C8" s="623">
        <v>23600</v>
      </c>
      <c r="D8" s="630">
        <f>C8/'Web Visits-Visitors'!$D$26</f>
        <v>2.1006252920625738E-2</v>
      </c>
      <c r="E8" s="623">
        <v>42890</v>
      </c>
      <c r="F8" s="630">
        <f>E8/'Web Visits-Visitors'!$B$26</f>
        <v>2.2225124080344161E-2</v>
      </c>
      <c r="G8" s="623">
        <v>476129</v>
      </c>
      <c r="H8" s="630">
        <f>G8/'Web Visits-Visitors'!$C$26</f>
        <v>1.8804240818799178E-2</v>
      </c>
      <c r="M8" s="12"/>
    </row>
    <row r="9" spans="1:13">
      <c r="A9" s="405">
        <v>6</v>
      </c>
      <c r="B9" s="622" t="s">
        <v>332</v>
      </c>
      <c r="C9" s="623">
        <v>22570</v>
      </c>
      <c r="D9" s="630">
        <f>C9/'Web Visits-Visitors'!$D$26</f>
        <v>2.0089454594005206E-2</v>
      </c>
      <c r="E9" s="623">
        <v>31911</v>
      </c>
      <c r="F9" s="630">
        <f>E9/'Web Visits-Visitors'!$B$26</f>
        <v>1.6535927594494345E-2</v>
      </c>
      <c r="G9" s="623">
        <v>363706</v>
      </c>
      <c r="H9" s="630">
        <f>G9/'Web Visits-Visitors'!$C$26</f>
        <v>1.4364206362649982E-2</v>
      </c>
      <c r="M9" s="12"/>
    </row>
    <row r="10" spans="1:13">
      <c r="A10" s="405">
        <v>7</v>
      </c>
      <c r="B10" s="622" t="s">
        <v>319</v>
      </c>
      <c r="C10" s="623">
        <v>21521</v>
      </c>
      <c r="D10" s="630">
        <f>C10/'Web Visits-Visitors'!$D$26</f>
        <v>1.9155744453592648E-2</v>
      </c>
      <c r="E10" s="623">
        <v>50469</v>
      </c>
      <c r="F10" s="630">
        <f>E10/'Web Visits-Visitors'!$B$26</f>
        <v>2.615247813501724E-2</v>
      </c>
      <c r="G10" s="623">
        <v>581227</v>
      </c>
      <c r="H10" s="630">
        <f>G10/'Web Visits-Visitors'!$C$26</f>
        <v>2.2954981692751734E-2</v>
      </c>
      <c r="M10" s="12"/>
    </row>
    <row r="11" spans="1:13">
      <c r="A11" s="405">
        <v>8</v>
      </c>
      <c r="B11" s="622" t="s">
        <v>331</v>
      </c>
      <c r="C11" s="623">
        <v>21467</v>
      </c>
      <c r="D11" s="630">
        <f>C11/'Web Visits-Visitors'!$D$26</f>
        <v>1.9107679298604775E-2</v>
      </c>
      <c r="E11" s="623">
        <v>33782</v>
      </c>
      <c r="F11" s="630">
        <f>E11/'Web Visits-Visitors'!$B$26</f>
        <v>1.7505459120591895E-2</v>
      </c>
      <c r="G11" s="623">
        <v>491369</v>
      </c>
      <c r="H11" s="630">
        <f>G11/'Web Visits-Visitors'!$C$26</f>
        <v>1.9406129445785771E-2</v>
      </c>
      <c r="M11" s="12"/>
    </row>
    <row r="12" spans="1:13">
      <c r="A12" s="405">
        <v>9</v>
      </c>
      <c r="B12" s="622" t="s">
        <v>335</v>
      </c>
      <c r="C12" s="623">
        <v>19674</v>
      </c>
      <c r="D12" s="630">
        <f>C12/'Web Visits-Visitors'!$D$26</f>
        <v>1.7511738133914861E-2</v>
      </c>
      <c r="E12" s="623">
        <v>30112</v>
      </c>
      <c r="F12" s="630">
        <f>E12/'Web Visits-Visitors'!$B$26</f>
        <v>1.5603705672821716E-2</v>
      </c>
      <c r="G12" s="623">
        <v>266324</v>
      </c>
      <c r="H12" s="630">
        <f>G12/'Web Visits-Visitors'!$C$26</f>
        <v>1.0518201226612687E-2</v>
      </c>
      <c r="M12" s="12"/>
    </row>
    <row r="13" spans="1:13">
      <c r="A13" s="405">
        <v>10</v>
      </c>
      <c r="B13" s="622" t="s">
        <v>317</v>
      </c>
      <c r="C13" s="623">
        <v>18081</v>
      </c>
      <c r="D13" s="630">
        <f>C13/'Web Visits-Visitors'!$D$26</f>
        <v>1.6093816061772626E-2</v>
      </c>
      <c r="E13" s="623">
        <v>35016</v>
      </c>
      <c r="F13" s="630">
        <f>E13/'Web Visits-Visitors'!$B$26</f>
        <v>1.814490428531898E-2</v>
      </c>
      <c r="G13" s="623">
        <v>426170</v>
      </c>
      <c r="H13" s="630">
        <f>G13/'Web Visits-Visitors'!$C$26</f>
        <v>1.6831159853207104E-2</v>
      </c>
      <c r="M13" s="12"/>
    </row>
    <row r="14" spans="1:13">
      <c r="A14" s="405">
        <v>11</v>
      </c>
      <c r="B14" s="622" t="s">
        <v>541</v>
      </c>
      <c r="C14" s="623">
        <v>14623</v>
      </c>
      <c r="D14" s="630">
        <f>C14/'Web Visits-Visitors'!$D$26</f>
        <v>1.3015865951623311E-2</v>
      </c>
      <c r="E14" s="623">
        <v>20084</v>
      </c>
      <c r="F14" s="630">
        <f>E14/'Web Visits-Visitors'!$B$26</f>
        <v>1.0407306878751041E-2</v>
      </c>
      <c r="G14" s="623">
        <v>280653</v>
      </c>
      <c r="H14" s="630">
        <f>G14/'Web Visits-Visitors'!$C$26</f>
        <v>1.1084110815595028E-2</v>
      </c>
      <c r="M14" s="12"/>
    </row>
    <row r="15" spans="1:13">
      <c r="A15" s="405">
        <v>12</v>
      </c>
      <c r="B15" s="622" t="s">
        <v>328</v>
      </c>
      <c r="C15" s="623">
        <v>13466</v>
      </c>
      <c r="D15" s="630">
        <f>C15/'Web Visits-Visitors'!$D$26</f>
        <v>1.1986025501235007E-2</v>
      </c>
      <c r="E15" s="623">
        <v>23127</v>
      </c>
      <c r="F15" s="630">
        <f>E15/'Web Visits-Visitors'!$B$26</f>
        <v>1.1984155854654217E-2</v>
      </c>
      <c r="G15" s="623">
        <v>306374</v>
      </c>
      <c r="H15" s="630">
        <f>G15/'Web Visits-Visitors'!$C$26</f>
        <v>1.2099936102650288E-2</v>
      </c>
      <c r="M15" s="12"/>
    </row>
    <row r="16" spans="1:13">
      <c r="A16" s="405">
        <v>13</v>
      </c>
      <c r="B16" s="622" t="s">
        <v>388</v>
      </c>
      <c r="C16" s="623">
        <v>13450</v>
      </c>
      <c r="D16" s="630">
        <f>C16/'Web Visits-Visitors'!$D$26</f>
        <v>1.1971783973831194E-2</v>
      </c>
      <c r="E16" s="623">
        <v>60680</v>
      </c>
      <c r="F16" s="630">
        <f>E16/'Web Visits-Visitors'!$B$26</f>
        <v>3.1443705507001249E-2</v>
      </c>
      <c r="G16" s="623">
        <v>1307470</v>
      </c>
      <c r="H16" s="630">
        <f>G16/'Web Visits-Visitors'!$C$26</f>
        <v>5.1637225926913423E-2</v>
      </c>
      <c r="M16" s="12"/>
    </row>
    <row r="17" spans="1:13">
      <c r="A17" s="405">
        <v>14</v>
      </c>
      <c r="B17" s="622" t="s">
        <v>353</v>
      </c>
      <c r="C17" s="623">
        <v>13287</v>
      </c>
      <c r="D17" s="630">
        <f>C17/'Web Visits-Visitors'!$D$26</f>
        <v>1.1826698413404838E-2</v>
      </c>
      <c r="E17" s="623">
        <v>19191</v>
      </c>
      <c r="F17" s="630">
        <f>E17/'Web Visits-Visitors'!$B$26</f>
        <v>9.9445641460919748E-3</v>
      </c>
      <c r="G17" s="623">
        <v>285909</v>
      </c>
      <c r="H17" s="630">
        <f>G17/'Web Visits-Visitors'!$C$26</f>
        <v>1.1291691302697492E-2</v>
      </c>
      <c r="M17" s="12"/>
    </row>
    <row r="18" spans="1:13">
      <c r="A18" s="405">
        <v>15</v>
      </c>
      <c r="B18" s="622" t="s">
        <v>330</v>
      </c>
      <c r="C18" s="623">
        <v>13201</v>
      </c>
      <c r="D18" s="630">
        <f>C18/'Web Visits-Visitors'!$D$26</f>
        <v>1.1750150203609337E-2</v>
      </c>
      <c r="E18" s="623">
        <v>24515</v>
      </c>
      <c r="F18" s="630">
        <f>E18/'Web Visits-Visitors'!$B$26</f>
        <v>1.2703402117734602E-2</v>
      </c>
      <c r="G18" s="623">
        <v>358476</v>
      </c>
      <c r="H18" s="630">
        <f>G18/'Web Visits-Visitors'!$C$26</f>
        <v>1.4157652719661802E-2</v>
      </c>
      <c r="M18" s="12"/>
    </row>
    <row r="19" spans="1:13">
      <c r="A19" s="405">
        <v>16</v>
      </c>
      <c r="B19" s="622" t="s">
        <v>338</v>
      </c>
      <c r="C19" s="623">
        <v>12868</v>
      </c>
      <c r="D19" s="630">
        <f>C19/'Web Visits-Visitors'!$D$26</f>
        <v>1.1453748414517457E-2</v>
      </c>
      <c r="E19" s="623">
        <v>23983</v>
      </c>
      <c r="F19" s="630">
        <f>E19/'Web Visits-Visitors'!$B$26</f>
        <v>1.2427725596150479E-2</v>
      </c>
      <c r="G19" s="623">
        <v>582901</v>
      </c>
      <c r="H19" s="630">
        <f>G19/'Web Visits-Visitors'!$C$26</f>
        <v>2.3021094656109707E-2</v>
      </c>
      <c r="M19" s="12"/>
    </row>
    <row r="20" spans="1:13">
      <c r="A20" s="405">
        <v>17</v>
      </c>
      <c r="B20" s="622" t="s">
        <v>355</v>
      </c>
      <c r="C20" s="623">
        <v>11499</v>
      </c>
      <c r="D20" s="630">
        <f>C20/'Web Visits-Visitors'!$D$26</f>
        <v>1.0235207726028617E-2</v>
      </c>
      <c r="E20" s="623">
        <v>18452</v>
      </c>
      <c r="F20" s="630">
        <f>E20/'Web Visits-Visitors'!$B$26</f>
        <v>9.5616225117862077E-3</v>
      </c>
      <c r="G20" s="623">
        <v>238726</v>
      </c>
      <c r="H20" s="630">
        <f>G20/'Web Visits-Visitors'!$C$26</f>
        <v>9.4282456933071756E-3</v>
      </c>
      <c r="M20" s="12"/>
    </row>
    <row r="21" spans="1:13">
      <c r="A21" s="405">
        <v>18</v>
      </c>
      <c r="B21" s="622" t="s">
        <v>336</v>
      </c>
      <c r="C21" s="623">
        <v>11245</v>
      </c>
      <c r="D21" s="630">
        <f>C21/'Web Visits-Visitors'!$D$26</f>
        <v>1.0009123478493068E-2</v>
      </c>
      <c r="E21" s="623">
        <v>16549</v>
      </c>
      <c r="F21" s="630">
        <f>E21/'Web Visits-Visitors'!$B$26</f>
        <v>8.5755089392775818E-3</v>
      </c>
      <c r="G21" s="623">
        <v>244869</v>
      </c>
      <c r="H21" s="630">
        <f>G21/'Web Visits-Visitors'!$C$26</f>
        <v>9.6708573623084E-3</v>
      </c>
      <c r="M21" s="12"/>
    </row>
    <row r="22" spans="1:13">
      <c r="A22" s="405">
        <v>19</v>
      </c>
      <c r="B22" s="622" t="s">
        <v>487</v>
      </c>
      <c r="C22" s="623">
        <v>10593</v>
      </c>
      <c r="D22" s="630">
        <f>C22/'Web Visits-Visitors'!$D$26</f>
        <v>9.4287812367876457E-3</v>
      </c>
      <c r="E22" s="623">
        <v>21208</v>
      </c>
      <c r="F22" s="630">
        <f>E22/'Web Visits-Visitors'!$B$26</f>
        <v>1.0989751258940054E-2</v>
      </c>
      <c r="G22" s="623">
        <v>334125</v>
      </c>
      <c r="H22" s="630">
        <f>G22/'Web Visits-Visitors'!$C$26</f>
        <v>1.3195934218628302E-2</v>
      </c>
      <c r="M22" s="12"/>
    </row>
    <row r="23" spans="1:13">
      <c r="A23" s="405">
        <v>20</v>
      </c>
      <c r="B23" s="622" t="s">
        <v>334</v>
      </c>
      <c r="C23" s="623">
        <v>9620</v>
      </c>
      <c r="D23" s="630">
        <f>C23/'Web Visits-Visitors'!$D$26</f>
        <v>8.5627183515432029E-3</v>
      </c>
      <c r="E23" s="623">
        <v>21785</v>
      </c>
      <c r="F23" s="630">
        <f>E23/'Web Visits-Visitors'!$B$26</f>
        <v>1.1288746283289753E-2</v>
      </c>
      <c r="G23" s="623">
        <v>338265</v>
      </c>
      <c r="H23" s="630">
        <f>G23/'Web Visits-Visitors'!$C$26</f>
        <v>1.3359439396825448E-2</v>
      </c>
      <c r="M23" s="12"/>
    </row>
    <row r="24" spans="1:13">
      <c r="M24" s="12"/>
    </row>
    <row r="25" spans="1:13">
      <c r="C25" s="629"/>
      <c r="M25" s="12"/>
    </row>
    <row r="26" spans="1:13">
      <c r="M26" s="12"/>
    </row>
    <row r="27" spans="1:13">
      <c r="M27" s="12"/>
    </row>
    <row r="28" spans="1:13">
      <c r="M28" s="12"/>
    </row>
    <row r="29" spans="1:13">
      <c r="M29" s="12"/>
    </row>
    <row r="30" spans="1:13">
      <c r="B30" s="21" t="s">
        <v>418</v>
      </c>
      <c r="C30" s="206"/>
      <c r="M30" s="12"/>
    </row>
  </sheetData>
  <sortState ref="B4:H23">
    <sortCondition descending="1" ref="C4:C23"/>
  </sortState>
  <mergeCells count="1">
    <mergeCell ref="A1:H1"/>
  </mergeCells>
  <phoneticPr fontId="5" type="noConversion"/>
  <pageMargins left="0.75" right="0.75" top="1" bottom="1" header="0.5" footer="0.5"/>
  <pageSetup scale="75" orientation="landscape" horizontalDpi="4294967292" verticalDpi="4294967292" r:id="rId1"/>
  <headerFooter alignWithMargins="0">
    <oddHeader>&amp;R&amp;F
&amp;A</oddHeader>
    <oddFooter>&amp;RFebruary 2014</oddFooter>
  </headerFooter>
  <drawing r:id="rId2"/>
</worksheet>
</file>

<file path=xl/worksheets/sheet2.xml><?xml version="1.0" encoding="utf-8"?>
<worksheet xmlns="http://schemas.openxmlformats.org/spreadsheetml/2006/main" xmlns:r="http://schemas.openxmlformats.org/officeDocument/2006/relationships">
  <sheetPr codeName="Sheet2"/>
  <dimension ref="A1:A12"/>
  <sheetViews>
    <sheetView topLeftCell="A4" zoomScale="130" zoomScaleNormal="130" workbookViewId="0">
      <selection activeCell="A3" sqref="A3"/>
    </sheetView>
  </sheetViews>
  <sheetFormatPr defaultColWidth="11.42578125" defaultRowHeight="12.75"/>
  <cols>
    <col min="1" max="1" width="124.28515625" style="20" customWidth="1"/>
  </cols>
  <sheetData>
    <row r="1" spans="1:1" ht="30">
      <c r="A1" s="111" t="s">
        <v>234</v>
      </c>
    </row>
    <row r="2" spans="1:1" ht="36.950000000000003" customHeight="1"/>
    <row r="3" spans="1:1" ht="279.75" customHeight="1">
      <c r="A3" s="573" t="s">
        <v>585</v>
      </c>
    </row>
    <row r="4" spans="1:1">
      <c r="A4" s="106"/>
    </row>
    <row r="5" spans="1:1">
      <c r="A5" s="75"/>
    </row>
    <row r="6" spans="1:1">
      <c r="A6" s="106"/>
    </row>
    <row r="7" spans="1:1">
      <c r="A7" s="107"/>
    </row>
    <row r="8" spans="1:1">
      <c r="A8" s="75"/>
    </row>
    <row r="9" spans="1:1">
      <c r="A9" s="106"/>
    </row>
    <row r="10" spans="1:1">
      <c r="A10" s="75"/>
    </row>
    <row r="11" spans="1:1" ht="12" customHeight="1"/>
    <row r="12" spans="1:1">
      <c r="A12" s="75"/>
    </row>
  </sheetData>
  <phoneticPr fontId="5" type="noConversion"/>
  <printOptions horizontalCentered="1"/>
  <pageMargins left="0.75" right="0.75" top="1" bottom="1" header="0.5" footer="0.5"/>
  <pageSetup scale="75" orientation="landscape" horizontalDpi="4294967292" verticalDpi="4294967292" r:id="rId1"/>
  <headerFooter alignWithMargins="0">
    <oddHeader>&amp;R&amp;F
&amp;A</oddHeader>
    <oddFooter>&amp;RFebruary 2014</oddFooter>
  </headerFooter>
</worksheet>
</file>

<file path=xl/worksheets/sheet20.xml><?xml version="1.0" encoding="utf-8"?>
<worksheet xmlns="http://schemas.openxmlformats.org/spreadsheetml/2006/main" xmlns:r="http://schemas.openxmlformats.org/officeDocument/2006/relationships">
  <sheetPr codeName="Sheet16"/>
  <dimension ref="A1:S27"/>
  <sheetViews>
    <sheetView zoomScale="90" zoomScaleNormal="90" workbookViewId="0">
      <selection sqref="A1:I1"/>
    </sheetView>
  </sheetViews>
  <sheetFormatPr defaultColWidth="8.85546875" defaultRowHeight="12.75"/>
  <cols>
    <col min="1" max="1" width="9.140625"/>
    <col min="2" max="2" width="17.85546875" bestFit="1" customWidth="1"/>
    <col min="3" max="6" width="9.140625"/>
    <col min="7" max="7" width="10.28515625" customWidth="1"/>
    <col min="8" max="8" width="9.140625"/>
  </cols>
  <sheetData>
    <row r="1" spans="1:19" s="83" customFormat="1" ht="60.75" customHeight="1">
      <c r="A1" s="670" t="s">
        <v>694</v>
      </c>
      <c r="B1" s="670"/>
      <c r="C1" s="670"/>
      <c r="D1" s="670"/>
      <c r="E1" s="670"/>
      <c r="F1" s="670"/>
      <c r="G1" s="670"/>
      <c r="H1" s="670"/>
      <c r="I1" s="670"/>
      <c r="J1" s="458"/>
      <c r="K1" s="252"/>
      <c r="L1" s="252"/>
      <c r="M1" s="253"/>
      <c r="N1" s="253"/>
      <c r="O1" s="253"/>
      <c r="P1" s="253"/>
      <c r="Q1" s="253"/>
      <c r="R1" s="253"/>
      <c r="S1" s="253"/>
    </row>
    <row r="2" spans="1:19" s="83" customFormat="1" ht="33" customHeight="1">
      <c r="A2" s="254"/>
      <c r="B2" s="254"/>
      <c r="C2" s="254"/>
      <c r="D2" s="254"/>
      <c r="E2" s="254"/>
      <c r="F2" s="254"/>
      <c r="G2" s="254"/>
      <c r="H2" s="254"/>
      <c r="I2" s="254"/>
      <c r="J2" s="254"/>
      <c r="K2" s="252"/>
      <c r="L2" s="252"/>
      <c r="M2" s="253"/>
      <c r="N2" s="253"/>
      <c r="O2" s="253"/>
      <c r="P2" s="253"/>
      <c r="Q2" s="253"/>
      <c r="R2" s="253"/>
      <c r="S2" s="253"/>
    </row>
    <row r="3" spans="1:19">
      <c r="A3" s="703" t="s">
        <v>539</v>
      </c>
      <c r="B3" s="704"/>
      <c r="C3" s="704"/>
      <c r="D3" s="704"/>
      <c r="E3" s="704"/>
      <c r="F3" s="704"/>
      <c r="G3" s="704"/>
      <c r="H3" s="704"/>
    </row>
    <row r="5" spans="1:19" ht="25.5">
      <c r="A5" s="275" t="s">
        <v>398</v>
      </c>
      <c r="B5" s="88" t="s">
        <v>200</v>
      </c>
      <c r="C5" s="275" t="s">
        <v>93</v>
      </c>
      <c r="D5" s="275" t="s">
        <v>159</v>
      </c>
      <c r="E5" s="275" t="s">
        <v>160</v>
      </c>
      <c r="F5" s="275" t="s">
        <v>161</v>
      </c>
      <c r="G5" s="275" t="s">
        <v>162</v>
      </c>
      <c r="H5" s="275" t="s">
        <v>163</v>
      </c>
      <c r="M5" s="206"/>
    </row>
    <row r="6" spans="1:19" ht="15">
      <c r="A6" s="625">
        <v>1</v>
      </c>
      <c r="B6" s="624" t="s">
        <v>318</v>
      </c>
      <c r="C6" s="626">
        <v>51347</v>
      </c>
      <c r="D6" s="631">
        <f>C6/'Web Visits-Visitors'!$D$26</f>
        <v>4.5703731725227528E-2</v>
      </c>
      <c r="E6" s="626">
        <v>106379</v>
      </c>
      <c r="F6" s="631">
        <f>E6/'Web Visits-Visitors'!$B$26</f>
        <v>5.5124422348867601E-2</v>
      </c>
      <c r="G6" s="626">
        <v>1802841</v>
      </c>
      <c r="H6" s="631">
        <f>G6/'Web Visits-Visitors'!$C$26</f>
        <v>7.1201410378289767E-2</v>
      </c>
    </row>
    <row r="7" spans="1:19" ht="15">
      <c r="A7" s="625">
        <v>2</v>
      </c>
      <c r="B7" s="624" t="s">
        <v>327</v>
      </c>
      <c r="C7" s="626">
        <v>61133</v>
      </c>
      <c r="D7" s="631">
        <f>C7/'Web Visits-Visitors'!$D$26</f>
        <v>5.4414205923585306E-2</v>
      </c>
      <c r="E7" s="626">
        <v>99067</v>
      </c>
      <c r="F7" s="631">
        <f>E7/'Web Visits-Visitors'!$B$26</f>
        <v>5.133542474393693E-2</v>
      </c>
      <c r="G7" s="626">
        <v>1341752</v>
      </c>
      <c r="H7" s="631">
        <f>G7/'Web Visits-Visitors'!$C$26</f>
        <v>5.2991159385598091E-2</v>
      </c>
    </row>
    <row r="8" spans="1:19" ht="15">
      <c r="A8" s="625">
        <v>3</v>
      </c>
      <c r="B8" s="624" t="s">
        <v>338</v>
      </c>
      <c r="C8" s="626">
        <v>26565</v>
      </c>
      <c r="D8" s="631">
        <f>C8/'Web Visits-Visitors'!$D$26</f>
        <v>2.3645385967645031E-2</v>
      </c>
      <c r="E8" s="626">
        <v>45108</v>
      </c>
      <c r="F8" s="631">
        <f>E8/'Web Visits-Visitors'!$B$26</f>
        <v>2.3374467172211807E-2</v>
      </c>
      <c r="G8" s="626">
        <v>1032335</v>
      </c>
      <c r="H8" s="631">
        <f>G8/'Web Visits-Visitors'!$C$26</f>
        <v>4.0771043027572465E-2</v>
      </c>
    </row>
    <row r="9" spans="1:19" ht="15">
      <c r="A9" s="625">
        <v>4</v>
      </c>
      <c r="B9" s="624" t="s">
        <v>337</v>
      </c>
      <c r="C9" s="626">
        <v>14194</v>
      </c>
      <c r="D9" s="631">
        <f>C9/'Web Visits-Visitors'!$D$26</f>
        <v>1.2634014998108548E-2</v>
      </c>
      <c r="E9" s="626">
        <v>30300</v>
      </c>
      <c r="F9" s="631">
        <f>E9/'Web Visits-Visitors'!$B$26</f>
        <v>1.5701125195486783E-2</v>
      </c>
      <c r="G9" s="626">
        <v>303880</v>
      </c>
      <c r="H9" s="631">
        <f>G9/'Web Visits-Visitors'!$C$26</f>
        <v>1.2001438055688048E-2</v>
      </c>
    </row>
    <row r="10" spans="1:19" ht="15">
      <c r="A10" s="625">
        <v>5</v>
      </c>
      <c r="B10" s="624" t="s">
        <v>419</v>
      </c>
      <c r="C10" s="626">
        <v>10484</v>
      </c>
      <c r="D10" s="631">
        <f>C10/'Web Visits-Visitors'!$D$26</f>
        <v>9.3317608313491628E-3</v>
      </c>
      <c r="E10" s="626">
        <v>15542</v>
      </c>
      <c r="F10" s="631">
        <f>E10/'Web Visits-Visitors'!$B$26</f>
        <v>8.0536926662790609E-3</v>
      </c>
      <c r="G10" s="626">
        <v>269847</v>
      </c>
      <c r="H10" s="631">
        <f>G10/'Web Visits-Visitors'!$C$26</f>
        <v>1.0657338604097842E-2</v>
      </c>
    </row>
    <row r="11" spans="1:19" ht="15">
      <c r="A11" s="625">
        <v>6</v>
      </c>
      <c r="B11" s="624" t="s">
        <v>329</v>
      </c>
      <c r="C11" s="626">
        <v>7196</v>
      </c>
      <c r="D11" s="631">
        <f>C11/'Web Visits-Visitors'!$D$26</f>
        <v>6.4051269498653727E-3</v>
      </c>
      <c r="E11" s="626">
        <v>14996</v>
      </c>
      <c r="F11" s="631">
        <f>E11/'Web Visits-Visitors'!$B$26</f>
        <v>7.7707614993900919E-3</v>
      </c>
      <c r="G11" s="626">
        <v>263538</v>
      </c>
      <c r="H11" s="631">
        <f>G11/'Web Visits-Visitors'!$C$26</f>
        <v>1.0408170930366976E-2</v>
      </c>
    </row>
    <row r="12" spans="1:19" ht="15">
      <c r="A12" s="625">
        <v>7</v>
      </c>
      <c r="B12" s="624" t="s">
        <v>354</v>
      </c>
      <c r="C12" s="626">
        <v>5299</v>
      </c>
      <c r="D12" s="631">
        <f>C12/'Web Visits-Visitors'!$D$26</f>
        <v>4.7166158570506687E-3</v>
      </c>
      <c r="E12" s="626">
        <v>7691</v>
      </c>
      <c r="F12" s="631">
        <f>E12/'Web Visits-Visitors'!$B$26</f>
        <v>3.9853912171118428E-3</v>
      </c>
      <c r="G12" s="626">
        <v>169771</v>
      </c>
      <c r="H12" s="631">
        <f>G12/'Web Visits-Visitors'!$C$26</f>
        <v>6.7049366202192161E-3</v>
      </c>
    </row>
    <row r="13" spans="1:19" ht="15">
      <c r="A13" s="625">
        <v>8</v>
      </c>
      <c r="B13" s="624" t="s">
        <v>317</v>
      </c>
      <c r="C13" s="626">
        <v>9893</v>
      </c>
      <c r="D13" s="631">
        <f>C13/'Web Visits-Visitors'!$D$26</f>
        <v>8.8057144128707802E-3</v>
      </c>
      <c r="E13" s="626">
        <v>17194</v>
      </c>
      <c r="F13" s="631">
        <f>E13/'Web Visits-Visitors'!$B$26</f>
        <v>8.9097408122508163E-3</v>
      </c>
      <c r="G13" s="626">
        <v>166924</v>
      </c>
      <c r="H13" s="631">
        <f>G13/'Web Visits-Visitors'!$C$26</f>
        <v>6.5924971897053826E-3</v>
      </c>
    </row>
    <row r="14" spans="1:19" ht="15">
      <c r="A14" s="625">
        <v>9</v>
      </c>
      <c r="B14" s="624" t="s">
        <v>332</v>
      </c>
      <c r="C14" s="626">
        <v>8816</v>
      </c>
      <c r="D14" s="631">
        <f>C14/'Web Visits-Visitors'!$D$26</f>
        <v>7.8470815995015462E-3</v>
      </c>
      <c r="E14" s="626">
        <v>12808</v>
      </c>
      <c r="F14" s="631">
        <f>E14/'Web Visits-Visitors'!$B$26</f>
        <v>6.636964076032828E-3</v>
      </c>
      <c r="G14" s="626">
        <v>156586</v>
      </c>
      <c r="H14" s="631">
        <f>G14/'Web Visits-Visitors'!$C$26</f>
        <v>6.1842081722652646E-3</v>
      </c>
    </row>
    <row r="15" spans="1:19" ht="15">
      <c r="A15" s="625">
        <v>10</v>
      </c>
      <c r="B15" s="624" t="s">
        <v>331</v>
      </c>
      <c r="C15" s="626">
        <v>4757</v>
      </c>
      <c r="D15" s="631">
        <f>C15/'Web Visits-Visitors'!$D$26</f>
        <v>4.2341841162464675E-3</v>
      </c>
      <c r="E15" s="626">
        <v>9145</v>
      </c>
      <c r="F15" s="631">
        <f>E15/'Web Visits-Visitors'!$B$26</f>
        <v>4.7388379509150699E-3</v>
      </c>
      <c r="G15" s="626">
        <v>151906</v>
      </c>
      <c r="H15" s="631">
        <f>G15/'Web Visits-Visitors'!$C$26</f>
        <v>5.9993762316945783E-3</v>
      </c>
    </row>
    <row r="16" spans="1:19" ht="15">
      <c r="A16" s="625">
        <v>11</v>
      </c>
      <c r="B16" s="624" t="s">
        <v>389</v>
      </c>
      <c r="C16" s="626">
        <v>11530</v>
      </c>
      <c r="D16" s="631">
        <f>C16/'Web Visits-Visitors'!$D$26</f>
        <v>1.0262800685373507E-2</v>
      </c>
      <c r="E16" s="626">
        <v>17885</v>
      </c>
      <c r="F16" s="631">
        <f>E16/'Web Visits-Visitors'!$B$26</f>
        <v>9.2678093769399707E-3</v>
      </c>
      <c r="G16" s="626">
        <v>143843</v>
      </c>
      <c r="H16" s="631">
        <f>G16/'Web Visits-Visitors'!$C$26</f>
        <v>5.6809360742540995E-3</v>
      </c>
    </row>
    <row r="17" spans="1:8" ht="15">
      <c r="A17" s="625">
        <v>12</v>
      </c>
      <c r="B17" s="624" t="s">
        <v>333</v>
      </c>
      <c r="C17" s="626">
        <v>6092</v>
      </c>
      <c r="D17" s="631">
        <f>C17/'Web Visits-Visitors'!$D$26</f>
        <v>5.422461559002203E-3</v>
      </c>
      <c r="E17" s="626">
        <v>10669</v>
      </c>
      <c r="F17" s="631">
        <f>E17/'Web Visits-Visitors'!$B$26</f>
        <v>5.5285579112425241E-3</v>
      </c>
      <c r="G17" s="626">
        <v>140566</v>
      </c>
      <c r="H17" s="631">
        <f>G17/'Web Visits-Visitors'!$C$26</f>
        <v>5.5515142218502235E-3</v>
      </c>
    </row>
    <row r="18" spans="1:8" ht="15">
      <c r="A18" s="625">
        <v>13</v>
      </c>
      <c r="B18" s="624" t="s">
        <v>336</v>
      </c>
      <c r="C18" s="626">
        <v>3428</v>
      </c>
      <c r="D18" s="631">
        <f>C18/'Web Visits-Visitors'!$D$26</f>
        <v>3.051247246267162E-3</v>
      </c>
      <c r="E18" s="626">
        <v>7084</v>
      </c>
      <c r="F18" s="631">
        <f>E18/'Web Visits-Visitors'!$B$26</f>
        <v>3.6708505242517612E-3</v>
      </c>
      <c r="G18" s="626">
        <v>111315</v>
      </c>
      <c r="H18" s="631">
        <f>G18/'Web Visits-Visitors'!$C$26</f>
        <v>4.3962750992790406E-3</v>
      </c>
    </row>
    <row r="19" spans="1:8" ht="15">
      <c r="A19" s="625">
        <v>14</v>
      </c>
      <c r="B19" s="624" t="s">
        <v>335</v>
      </c>
      <c r="C19" s="626">
        <v>7568</v>
      </c>
      <c r="D19" s="631">
        <f>C19/'Web Visits-Visitors'!$D$26</f>
        <v>6.7362424620040495E-3</v>
      </c>
      <c r="E19" s="626">
        <v>12362</v>
      </c>
      <c r="F19" s="631">
        <f>E19/'Web Visits-Visitors'!$B$26</f>
        <v>6.4058518041784683E-3</v>
      </c>
      <c r="G19" s="626">
        <v>107299</v>
      </c>
      <c r="H19" s="631">
        <f>G19/'Web Visits-Visitors'!$C$26</f>
        <v>4.237667177626931E-3</v>
      </c>
    </row>
    <row r="20" spans="1:8" ht="15">
      <c r="A20" s="625">
        <v>15</v>
      </c>
      <c r="B20" s="624" t="s">
        <v>462</v>
      </c>
      <c r="C20" s="626">
        <v>3728</v>
      </c>
      <c r="D20" s="631">
        <f>C20/'Web Visits-Visitors'!$D$26</f>
        <v>3.3182758850886758E-3</v>
      </c>
      <c r="E20" s="626">
        <v>6197</v>
      </c>
      <c r="F20" s="631">
        <f>E20/'Web Visits-Visitors'!$B$26</f>
        <v>3.2112169252947716E-3</v>
      </c>
      <c r="G20" s="626">
        <v>90622</v>
      </c>
      <c r="H20" s="631">
        <f>G20/'Web Visits-Visitors'!$C$26</f>
        <v>3.5790256663240827E-3</v>
      </c>
    </row>
    <row r="21" spans="1:8" ht="15">
      <c r="A21" s="625">
        <v>16</v>
      </c>
      <c r="B21" s="624" t="s">
        <v>463</v>
      </c>
      <c r="C21" s="626">
        <v>3530</v>
      </c>
      <c r="D21" s="631">
        <f>C21/'Web Visits-Visitors'!$D$26</f>
        <v>3.1420369834664766E-3</v>
      </c>
      <c r="E21" s="626">
        <v>6333</v>
      </c>
      <c r="F21" s="631">
        <f>E21/'Web Visits-Visitors'!$B$26</f>
        <v>3.2816906225418413E-3</v>
      </c>
      <c r="G21" s="626">
        <v>81647</v>
      </c>
      <c r="H21" s="631">
        <f>G21/'Web Visits-Visitors'!$C$26</f>
        <v>3.2245669768749571E-3</v>
      </c>
    </row>
    <row r="22" spans="1:8" ht="15">
      <c r="A22" s="625">
        <v>17</v>
      </c>
      <c r="B22" s="624" t="s">
        <v>492</v>
      </c>
      <c r="C22" s="626">
        <v>5349</v>
      </c>
      <c r="D22" s="631">
        <f>C22/'Web Visits-Visitors'!$D$26</f>
        <v>4.7611206301875876E-3</v>
      </c>
      <c r="E22" s="626">
        <v>6706</v>
      </c>
      <c r="F22" s="631">
        <f>E22/'Web Visits-Visitors'!$B$26</f>
        <v>3.4749751010209359E-3</v>
      </c>
      <c r="G22" s="626">
        <v>68733</v>
      </c>
      <c r="H22" s="631">
        <f>G22/'Web Visits-Visitors'!$C$26</f>
        <v>2.7145414041121708E-3</v>
      </c>
    </row>
    <row r="23" spans="1:8" ht="15">
      <c r="A23" s="625">
        <v>18</v>
      </c>
      <c r="B23" s="624" t="s">
        <v>420</v>
      </c>
      <c r="C23" s="626">
        <v>2425</v>
      </c>
      <c r="D23" s="631">
        <f>C23/'Web Visits-Visitors'!$D$26</f>
        <v>2.1584814971405681E-3</v>
      </c>
      <c r="E23" s="626">
        <v>4330</v>
      </c>
      <c r="F23" s="631">
        <f>E23/'Web Visits-Visitors'!$B$26</f>
        <v>2.2437581549986062E-3</v>
      </c>
      <c r="G23" s="626">
        <v>66393</v>
      </c>
      <c r="H23" s="631">
        <f>G23/'Web Visits-Visitors'!$C$26</f>
        <v>2.6221254338268281E-3</v>
      </c>
    </row>
    <row r="24" spans="1:8" ht="15">
      <c r="A24" s="625">
        <v>19</v>
      </c>
      <c r="B24" s="624" t="s">
        <v>328</v>
      </c>
      <c r="C24" s="626">
        <v>2713</v>
      </c>
      <c r="D24" s="631">
        <f>C24/'Web Visits-Visitors'!$D$26</f>
        <v>2.4148289904092216E-3</v>
      </c>
      <c r="E24" s="626">
        <v>4530</v>
      </c>
      <c r="F24" s="631">
        <f>E24/'Web Visits-Visitors'!$B$26</f>
        <v>2.3473959450678256E-3</v>
      </c>
      <c r="G24" s="626">
        <v>41558</v>
      </c>
      <c r="H24" s="631">
        <f>G24/'Web Visits-Visitors'!$C$26</f>
        <v>1.6412918346659334E-3</v>
      </c>
    </row>
    <row r="25" spans="1:8" ht="15">
      <c r="A25" s="625">
        <v>20</v>
      </c>
      <c r="B25" s="624" t="s">
        <v>540</v>
      </c>
      <c r="C25" s="626">
        <v>3522</v>
      </c>
      <c r="D25" s="631">
        <f>C25/'Web Visits-Visitors'!$D$26</f>
        <v>3.1349162197645696E-3</v>
      </c>
      <c r="E25" s="626">
        <v>4042</v>
      </c>
      <c r="F25" s="631">
        <f>E25/'Web Visits-Visitors'!$B$26</f>
        <v>2.0945197372989298E-3</v>
      </c>
      <c r="G25" s="626">
        <v>35268</v>
      </c>
      <c r="H25" s="631">
        <f>G25/'Web Visits-Visitors'!$C$26</f>
        <v>1.3928745470185798E-3</v>
      </c>
    </row>
    <row r="27" spans="1:8">
      <c r="A27" s="21" t="s">
        <v>418</v>
      </c>
    </row>
  </sheetData>
  <mergeCells count="2">
    <mergeCell ref="A3:H3"/>
    <mergeCell ref="A1:I1"/>
  </mergeCells>
  <phoneticPr fontId="5" type="noConversion"/>
  <pageMargins left="0.75" right="0.75" top="1" bottom="1" header="0.5" footer="0.5"/>
  <pageSetup scale="75" orientation="landscape" horizontalDpi="4294967292" verticalDpi="4294967292" r:id="rId1"/>
  <headerFooter alignWithMargins="0">
    <oddHeader>&amp;R&amp;F
&amp;A</oddHeader>
    <oddFooter>&amp;RFebruary 2014</oddFooter>
  </headerFooter>
  <drawing r:id="rId2"/>
</worksheet>
</file>

<file path=xl/worksheets/sheet21.xml><?xml version="1.0" encoding="utf-8"?>
<worksheet xmlns="http://schemas.openxmlformats.org/spreadsheetml/2006/main" xmlns:r="http://schemas.openxmlformats.org/officeDocument/2006/relationships">
  <sheetPr codeName="Sheet29"/>
  <dimension ref="A1:M87"/>
  <sheetViews>
    <sheetView zoomScaleNormal="100" workbookViewId="0">
      <selection activeCell="J32" sqref="J32"/>
    </sheetView>
  </sheetViews>
  <sheetFormatPr defaultRowHeight="12.75"/>
  <cols>
    <col min="1" max="1" width="14.7109375" customWidth="1"/>
    <col min="2" max="2" width="17.85546875" customWidth="1"/>
    <col min="3" max="3" width="11.42578125" customWidth="1"/>
    <col min="4" max="5" width="11.85546875" customWidth="1"/>
    <col min="6" max="6" width="9.5703125" customWidth="1"/>
    <col min="8" max="8" width="10.28515625" customWidth="1"/>
  </cols>
  <sheetData>
    <row r="1" spans="1:12" ht="87" customHeight="1">
      <c r="A1" s="674" t="s">
        <v>683</v>
      </c>
      <c r="B1" s="674"/>
      <c r="C1" s="674"/>
      <c r="D1" s="674"/>
      <c r="E1" s="674"/>
      <c r="F1" s="674"/>
      <c r="G1" s="674"/>
      <c r="H1" s="674"/>
      <c r="I1" s="674"/>
      <c r="J1" s="674"/>
      <c r="K1" s="674"/>
      <c r="L1" s="674"/>
    </row>
    <row r="4" spans="1:12">
      <c r="A4" s="7" t="s">
        <v>185</v>
      </c>
    </row>
    <row r="5" spans="1:12" s="122" customFormat="1" ht="51">
      <c r="A5" s="230" t="s">
        <v>209</v>
      </c>
      <c r="B5" s="243" t="s">
        <v>75</v>
      </c>
      <c r="C5" s="243" t="s">
        <v>76</v>
      </c>
      <c r="D5" s="243" t="s">
        <v>147</v>
      </c>
      <c r="E5" s="266" t="s">
        <v>148</v>
      </c>
      <c r="F5" s="100" t="s">
        <v>498</v>
      </c>
    </row>
    <row r="6" spans="1:12">
      <c r="A6" s="454" t="s">
        <v>486</v>
      </c>
      <c r="B6" s="569">
        <v>555306</v>
      </c>
      <c r="C6" s="569">
        <v>5791919</v>
      </c>
      <c r="D6" s="570">
        <v>298036</v>
      </c>
      <c r="E6" s="569">
        <v>240480</v>
      </c>
      <c r="F6" s="569">
        <v>82305</v>
      </c>
    </row>
    <row r="8" spans="1:12">
      <c r="A8" t="s">
        <v>494</v>
      </c>
    </row>
    <row r="9" spans="1:12" ht="25.5">
      <c r="A9" s="451" t="s">
        <v>25</v>
      </c>
      <c r="B9" s="243" t="s">
        <v>75</v>
      </c>
      <c r="C9" s="243" t="s">
        <v>76</v>
      </c>
      <c r="D9" s="147" t="s">
        <v>27</v>
      </c>
    </row>
    <row r="10" spans="1:12" ht="15">
      <c r="A10" s="547">
        <v>41183</v>
      </c>
      <c r="B10" s="546">
        <v>34329</v>
      </c>
      <c r="C10" s="546">
        <v>410466</v>
      </c>
      <c r="D10" s="546">
        <v>21350</v>
      </c>
    </row>
    <row r="11" spans="1:12" ht="15">
      <c r="A11" s="547">
        <v>41214</v>
      </c>
      <c r="B11" s="546">
        <v>30371</v>
      </c>
      <c r="C11" s="546">
        <v>421869</v>
      </c>
      <c r="D11" s="546">
        <v>19063</v>
      </c>
    </row>
    <row r="12" spans="1:12" ht="15">
      <c r="A12" s="547">
        <v>41244</v>
      </c>
      <c r="B12" s="546">
        <v>41774</v>
      </c>
      <c r="C12" s="546">
        <v>458322</v>
      </c>
      <c r="D12" s="546">
        <v>26660</v>
      </c>
    </row>
    <row r="13" spans="1:12" ht="15">
      <c r="A13" s="547">
        <v>41275</v>
      </c>
      <c r="B13" s="546">
        <v>57880</v>
      </c>
      <c r="C13" s="546">
        <v>613512</v>
      </c>
      <c r="D13" s="546">
        <v>37224</v>
      </c>
    </row>
    <row r="14" spans="1:12" ht="15">
      <c r="A14" s="547">
        <v>41306</v>
      </c>
      <c r="B14" s="546">
        <v>45363</v>
      </c>
      <c r="C14" s="546">
        <v>482698</v>
      </c>
      <c r="D14" s="546">
        <v>27572</v>
      </c>
    </row>
    <row r="15" spans="1:12" ht="15">
      <c r="A15" s="547">
        <v>41334</v>
      </c>
      <c r="B15" s="546">
        <v>59186</v>
      </c>
      <c r="C15" s="546">
        <v>553389</v>
      </c>
      <c r="D15" s="546">
        <v>34553</v>
      </c>
    </row>
    <row r="16" spans="1:12" ht="15">
      <c r="A16" s="547">
        <v>41365</v>
      </c>
      <c r="B16" s="546">
        <v>65012</v>
      </c>
      <c r="C16" s="546">
        <v>616053</v>
      </c>
      <c r="D16" s="546">
        <v>37541</v>
      </c>
    </row>
    <row r="17" spans="1:13" ht="15">
      <c r="A17" s="547">
        <v>41395</v>
      </c>
      <c r="B17" s="546">
        <v>52552</v>
      </c>
      <c r="C17" s="546">
        <v>534322</v>
      </c>
      <c r="D17" s="546">
        <v>30278</v>
      </c>
    </row>
    <row r="18" spans="1:13" ht="15">
      <c r="A18" s="547">
        <v>41426</v>
      </c>
      <c r="B18" s="546">
        <v>45918</v>
      </c>
      <c r="C18" s="546">
        <v>471203</v>
      </c>
      <c r="D18" s="546">
        <v>25547</v>
      </c>
    </row>
    <row r="19" spans="1:13" ht="15">
      <c r="A19" s="547">
        <v>41456</v>
      </c>
      <c r="B19" s="546">
        <v>47002</v>
      </c>
      <c r="C19" s="546">
        <v>457237</v>
      </c>
      <c r="D19" s="546">
        <v>24125</v>
      </c>
    </row>
    <row r="20" spans="1:13" ht="15">
      <c r="A20" s="547">
        <v>41487</v>
      </c>
      <c r="B20" s="546">
        <v>43956</v>
      </c>
      <c r="C20" s="546">
        <v>423218</v>
      </c>
      <c r="D20" s="546">
        <v>25392</v>
      </c>
    </row>
    <row r="21" spans="1:13" ht="15">
      <c r="A21" s="547">
        <v>41518</v>
      </c>
      <c r="B21" s="546">
        <v>31963</v>
      </c>
      <c r="C21" s="546">
        <v>349630</v>
      </c>
      <c r="D21" s="546">
        <v>19333</v>
      </c>
    </row>
    <row r="22" spans="1:13">
      <c r="A22" s="21"/>
      <c r="B22" s="410"/>
      <c r="C22" s="410"/>
      <c r="D22" s="410"/>
    </row>
    <row r="23" spans="1:13">
      <c r="A23" s="472" t="s">
        <v>521</v>
      </c>
      <c r="B23" s="309">
        <f>SUM(B10:B21)</f>
        <v>555306</v>
      </c>
      <c r="C23" s="309">
        <f>SUM(C10:C21)</f>
        <v>5791919</v>
      </c>
      <c r="D23" s="455">
        <v>298036</v>
      </c>
      <c r="E23" s="629"/>
    </row>
    <row r="25" spans="1:13" ht="54" customHeight="1">
      <c r="A25" s="674" t="s">
        <v>695</v>
      </c>
      <c r="B25" s="674"/>
      <c r="C25" s="674"/>
      <c r="D25" s="674"/>
      <c r="E25" s="674"/>
      <c r="F25" s="674"/>
      <c r="G25" s="674"/>
      <c r="H25" s="674"/>
      <c r="I25" s="674"/>
      <c r="J25" s="674"/>
      <c r="K25" s="674"/>
      <c r="L25" s="674"/>
      <c r="M25" s="448"/>
    </row>
    <row r="26" spans="1:13">
      <c r="A26" s="21"/>
      <c r="B26" s="21"/>
      <c r="C26" s="21"/>
      <c r="D26" s="21"/>
      <c r="E26" s="21"/>
      <c r="F26" s="21"/>
      <c r="G26" s="21"/>
      <c r="H26" s="21"/>
      <c r="I26" s="21"/>
      <c r="J26" s="21"/>
      <c r="K26" s="21"/>
      <c r="L26" s="21"/>
      <c r="M26" s="21"/>
    </row>
    <row r="27" spans="1:13" ht="15.75">
      <c r="A27" s="500" t="s">
        <v>538</v>
      </c>
      <c r="B27" s="38"/>
      <c r="C27" s="38"/>
      <c r="D27" s="456"/>
      <c r="E27" s="21"/>
      <c r="F27" s="21"/>
      <c r="G27" s="21"/>
      <c r="H27" s="21"/>
      <c r="I27" s="21"/>
      <c r="J27" s="21"/>
      <c r="K27" s="21"/>
      <c r="L27" s="21"/>
      <c r="M27" s="21"/>
    </row>
    <row r="28" spans="1:13" ht="25.5">
      <c r="A28" s="411" t="s">
        <v>67</v>
      </c>
      <c r="B28" s="411">
        <v>1</v>
      </c>
      <c r="C28" s="412">
        <v>2</v>
      </c>
      <c r="D28" s="412">
        <v>3</v>
      </c>
      <c r="E28" s="412">
        <v>4</v>
      </c>
      <c r="F28" s="412" t="s">
        <v>68</v>
      </c>
      <c r="G28" s="412" t="s">
        <v>149</v>
      </c>
      <c r="H28" s="412" t="s">
        <v>150</v>
      </c>
      <c r="I28" s="412" t="s">
        <v>151</v>
      </c>
      <c r="J28" s="412" t="s">
        <v>152</v>
      </c>
      <c r="K28" s="412" t="s">
        <v>153</v>
      </c>
      <c r="L28" s="412" t="s">
        <v>154</v>
      </c>
      <c r="M28" s="413" t="s">
        <v>190</v>
      </c>
    </row>
    <row r="29" spans="1:13">
      <c r="A29" s="28" t="s">
        <v>486</v>
      </c>
      <c r="B29" s="549">
        <v>237717</v>
      </c>
      <c r="C29" s="548">
        <v>29542</v>
      </c>
      <c r="D29" s="548">
        <v>10541</v>
      </c>
      <c r="E29" s="548">
        <v>5399</v>
      </c>
      <c r="F29" s="548">
        <v>5258</v>
      </c>
      <c r="G29" s="548">
        <v>3586</v>
      </c>
      <c r="H29" s="548">
        <v>2544</v>
      </c>
      <c r="I29" s="548">
        <v>1805</v>
      </c>
      <c r="J29" s="548">
        <v>1118</v>
      </c>
      <c r="K29" s="548">
        <v>380</v>
      </c>
      <c r="L29" s="548">
        <v>146</v>
      </c>
      <c r="M29" s="33">
        <f>SUM(B29:L29)</f>
        <v>298036</v>
      </c>
    </row>
    <row r="32" spans="1:13" ht="42" customHeight="1">
      <c r="A32" s="702" t="s">
        <v>687</v>
      </c>
      <c r="B32" s="702"/>
      <c r="C32" s="702"/>
      <c r="D32" s="702"/>
      <c r="E32" s="702"/>
      <c r="F32" s="702"/>
      <c r="G32" s="702"/>
      <c r="H32" s="702"/>
      <c r="I32" s="457"/>
      <c r="J32" s="457"/>
    </row>
    <row r="33" spans="1:10" ht="12.75" customHeight="1">
      <c r="A33" s="453"/>
      <c r="B33" s="453"/>
      <c r="C33" s="453"/>
      <c r="D33" s="453"/>
      <c r="E33" s="453"/>
      <c r="F33" s="453"/>
      <c r="G33" s="453"/>
      <c r="H33" s="453"/>
      <c r="I33" s="12"/>
      <c r="J33" s="12"/>
    </row>
    <row r="34" spans="1:10">
      <c r="A34" s="90" t="s">
        <v>493</v>
      </c>
      <c r="B34" s="90"/>
      <c r="C34" s="90"/>
      <c r="D34" s="90"/>
      <c r="E34" s="90"/>
      <c r="F34" s="90"/>
      <c r="G34" s="90"/>
      <c r="H34" s="12"/>
      <c r="I34" s="12"/>
      <c r="J34" s="12"/>
    </row>
    <row r="35" spans="1:10" ht="25.5">
      <c r="A35" s="184" t="s">
        <v>398</v>
      </c>
      <c r="B35" s="88" t="s">
        <v>164</v>
      </c>
      <c r="C35" s="275" t="s">
        <v>93</v>
      </c>
      <c r="D35" s="275" t="s">
        <v>159</v>
      </c>
      <c r="E35" s="275" t="s">
        <v>160</v>
      </c>
      <c r="F35" s="275" t="s">
        <v>161</v>
      </c>
      <c r="G35" s="275" t="s">
        <v>162</v>
      </c>
      <c r="H35" s="275" t="s">
        <v>163</v>
      </c>
    </row>
    <row r="36" spans="1:10">
      <c r="A36" s="452">
        <v>1</v>
      </c>
      <c r="B36" s="550" t="s">
        <v>384</v>
      </c>
      <c r="C36" s="551">
        <v>77175</v>
      </c>
      <c r="D36" s="630">
        <f>C36/$D$23</f>
        <v>0.25894522809325049</v>
      </c>
      <c r="E36" s="551">
        <v>137505</v>
      </c>
      <c r="F36" s="630">
        <f>E36/$B$23</f>
        <v>0.2476202310077687</v>
      </c>
      <c r="G36" s="551">
        <v>1335436</v>
      </c>
      <c r="H36" s="630">
        <f>G36/$C$23</f>
        <v>0.23056883219533975</v>
      </c>
    </row>
    <row r="37" spans="1:10">
      <c r="A37" s="452">
        <v>2</v>
      </c>
      <c r="B37" s="550" t="s">
        <v>385</v>
      </c>
      <c r="C37" s="551">
        <v>50263</v>
      </c>
      <c r="D37" s="630">
        <f t="shared" ref="D37:D55" si="0">C37/$D$23</f>
        <v>0.16864741172207384</v>
      </c>
      <c r="E37" s="551">
        <v>93915</v>
      </c>
      <c r="F37" s="630">
        <f t="shared" ref="F37:F55" si="1">E37/$B$23</f>
        <v>0.16912297003814114</v>
      </c>
      <c r="G37" s="551">
        <v>921994</v>
      </c>
      <c r="H37" s="630">
        <f t="shared" ref="H37:H55" si="2">G37/$C$23</f>
        <v>0.1591862731505741</v>
      </c>
    </row>
    <row r="38" spans="1:10">
      <c r="A38" s="452">
        <v>3</v>
      </c>
      <c r="B38" s="550" t="s">
        <v>386</v>
      </c>
      <c r="C38" s="551">
        <v>19783</v>
      </c>
      <c r="D38" s="630">
        <f t="shared" si="0"/>
        <v>6.6377887235099117E-2</v>
      </c>
      <c r="E38" s="551">
        <v>43850</v>
      </c>
      <c r="F38" s="630">
        <f t="shared" si="1"/>
        <v>7.896547128970334E-2</v>
      </c>
      <c r="G38" s="551">
        <v>391838</v>
      </c>
      <c r="H38" s="630">
        <f t="shared" si="2"/>
        <v>6.7652534505403136E-2</v>
      </c>
    </row>
    <row r="39" spans="1:10">
      <c r="A39" s="452">
        <v>4</v>
      </c>
      <c r="B39" s="550" t="s">
        <v>337</v>
      </c>
      <c r="C39" s="551">
        <v>19300</v>
      </c>
      <c r="D39" s="630">
        <f t="shared" si="0"/>
        <v>6.4757277644311426E-2</v>
      </c>
      <c r="E39" s="551">
        <v>35092</v>
      </c>
      <c r="F39" s="630">
        <f t="shared" si="1"/>
        <v>6.3193986738843091E-2</v>
      </c>
      <c r="G39" s="551">
        <v>324574</v>
      </c>
      <c r="H39" s="630">
        <f t="shared" si="2"/>
        <v>5.6039112425432747E-2</v>
      </c>
    </row>
    <row r="40" spans="1:10">
      <c r="A40" s="452">
        <v>5</v>
      </c>
      <c r="B40" s="550" t="s">
        <v>319</v>
      </c>
      <c r="C40" s="551">
        <v>14268</v>
      </c>
      <c r="D40" s="630">
        <f t="shared" si="0"/>
        <v>4.7873411265753132E-2</v>
      </c>
      <c r="E40" s="551">
        <v>35550</v>
      </c>
      <c r="F40" s="630">
        <f t="shared" si="1"/>
        <v>6.4018757225745807E-2</v>
      </c>
      <c r="G40" s="551">
        <v>334502</v>
      </c>
      <c r="H40" s="630">
        <f t="shared" si="2"/>
        <v>5.7753224794752825E-2</v>
      </c>
    </row>
    <row r="41" spans="1:10">
      <c r="A41" s="452">
        <v>6</v>
      </c>
      <c r="B41" s="550" t="s">
        <v>332</v>
      </c>
      <c r="C41" s="551">
        <v>12714</v>
      </c>
      <c r="D41" s="630">
        <f t="shared" si="0"/>
        <v>4.2659276060610131E-2</v>
      </c>
      <c r="E41" s="551">
        <v>17526</v>
      </c>
      <c r="F41" s="630">
        <f t="shared" si="1"/>
        <v>3.156097719095418E-2</v>
      </c>
      <c r="G41" s="551">
        <v>179093</v>
      </c>
      <c r="H41" s="630">
        <f t="shared" si="2"/>
        <v>3.0921185189226576E-2</v>
      </c>
    </row>
    <row r="42" spans="1:10">
      <c r="A42" s="452">
        <v>7</v>
      </c>
      <c r="B42" s="550" t="s">
        <v>355</v>
      </c>
      <c r="C42" s="551">
        <v>7366</v>
      </c>
      <c r="D42" s="630">
        <f t="shared" si="0"/>
        <v>2.4715135084352226E-2</v>
      </c>
      <c r="E42" s="551">
        <v>12021</v>
      </c>
      <c r="F42" s="630">
        <f t="shared" si="1"/>
        <v>2.1647524067811261E-2</v>
      </c>
      <c r="G42" s="551">
        <v>106128</v>
      </c>
      <c r="H42" s="630">
        <f t="shared" si="2"/>
        <v>1.832346066994376E-2</v>
      </c>
    </row>
    <row r="43" spans="1:10">
      <c r="A43" s="452">
        <v>8</v>
      </c>
      <c r="B43" s="550" t="s">
        <v>331</v>
      </c>
      <c r="C43" s="551">
        <v>6663</v>
      </c>
      <c r="D43" s="630">
        <f t="shared" si="0"/>
        <v>2.2356359634406582E-2</v>
      </c>
      <c r="E43" s="551">
        <v>10453</v>
      </c>
      <c r="F43" s="630">
        <f t="shared" si="1"/>
        <v>1.8823855675969645E-2</v>
      </c>
      <c r="G43" s="551">
        <v>125544</v>
      </c>
      <c r="H43" s="630">
        <f t="shared" si="2"/>
        <v>2.1675717495358619E-2</v>
      </c>
    </row>
    <row r="44" spans="1:10">
      <c r="A44" s="452">
        <v>9</v>
      </c>
      <c r="B44" s="550" t="s">
        <v>487</v>
      </c>
      <c r="C44" s="551">
        <v>6241</v>
      </c>
      <c r="D44" s="630">
        <f t="shared" si="0"/>
        <v>2.0940423304567232E-2</v>
      </c>
      <c r="E44" s="551">
        <v>11471</v>
      </c>
      <c r="F44" s="630">
        <f t="shared" si="1"/>
        <v>2.0657079159958652E-2</v>
      </c>
      <c r="G44" s="551">
        <v>206835</v>
      </c>
      <c r="H44" s="630">
        <f t="shared" si="2"/>
        <v>3.5710962118082105E-2</v>
      </c>
    </row>
    <row r="45" spans="1:10">
      <c r="A45" s="452">
        <v>10</v>
      </c>
      <c r="B45" s="550" t="s">
        <v>328</v>
      </c>
      <c r="C45" s="551">
        <v>4988</v>
      </c>
      <c r="D45" s="630">
        <f t="shared" si="0"/>
        <v>1.6736233206726705E-2</v>
      </c>
      <c r="E45" s="551">
        <v>8192</v>
      </c>
      <c r="F45" s="630">
        <f t="shared" si="1"/>
        <v>1.4752226700233744E-2</v>
      </c>
      <c r="G45" s="551">
        <v>68142</v>
      </c>
      <c r="H45" s="630">
        <f t="shared" si="2"/>
        <v>1.1765012597724519E-2</v>
      </c>
    </row>
    <row r="46" spans="1:10">
      <c r="A46" s="452">
        <v>11</v>
      </c>
      <c r="B46" s="550" t="s">
        <v>488</v>
      </c>
      <c r="C46" s="551">
        <v>4714</v>
      </c>
      <c r="D46" s="630">
        <f t="shared" si="0"/>
        <v>1.5816881182139069E-2</v>
      </c>
      <c r="E46" s="551">
        <v>6329</v>
      </c>
      <c r="F46" s="630">
        <f t="shared" si="1"/>
        <v>1.1397319675998458E-2</v>
      </c>
      <c r="G46" s="551">
        <v>62195</v>
      </c>
      <c r="H46" s="630">
        <f t="shared" si="2"/>
        <v>1.0738237188745215E-2</v>
      </c>
    </row>
    <row r="47" spans="1:10">
      <c r="A47" s="452">
        <v>12</v>
      </c>
      <c r="B47" s="550" t="s">
        <v>335</v>
      </c>
      <c r="C47" s="551">
        <v>4428</v>
      </c>
      <c r="D47" s="630">
        <f t="shared" si="0"/>
        <v>1.4857265565233729E-2</v>
      </c>
      <c r="E47" s="551">
        <v>8289</v>
      </c>
      <c r="F47" s="630">
        <f t="shared" si="1"/>
        <v>1.4926905165800478E-2</v>
      </c>
      <c r="G47" s="551">
        <v>77564</v>
      </c>
      <c r="H47" s="630">
        <f t="shared" si="2"/>
        <v>1.33917618668355E-2</v>
      </c>
    </row>
    <row r="48" spans="1:10">
      <c r="A48" s="452">
        <v>13</v>
      </c>
      <c r="B48" s="550" t="s">
        <v>317</v>
      </c>
      <c r="C48" s="551">
        <v>4252</v>
      </c>
      <c r="D48" s="630">
        <f t="shared" si="0"/>
        <v>1.4266732877907367E-2</v>
      </c>
      <c r="E48" s="551">
        <v>11701</v>
      </c>
      <c r="F48" s="630">
        <f t="shared" si="1"/>
        <v>2.1071265212333379E-2</v>
      </c>
      <c r="G48" s="551">
        <v>126783</v>
      </c>
      <c r="H48" s="630">
        <f t="shared" si="2"/>
        <v>2.188963623282715E-2</v>
      </c>
    </row>
    <row r="49" spans="1:10">
      <c r="A49" s="452">
        <v>14</v>
      </c>
      <c r="B49" s="550" t="s">
        <v>490</v>
      </c>
      <c r="C49" s="551">
        <v>4215</v>
      </c>
      <c r="D49" s="630">
        <f t="shared" si="0"/>
        <v>1.4142586801594439E-2</v>
      </c>
      <c r="E49" s="551">
        <v>5579</v>
      </c>
      <c r="F49" s="630">
        <f t="shared" si="1"/>
        <v>1.0046712983472176E-2</v>
      </c>
      <c r="G49" s="551">
        <v>51917</v>
      </c>
      <c r="H49" s="630">
        <f t="shared" si="2"/>
        <v>8.963695797541367E-3</v>
      </c>
    </row>
    <row r="50" spans="1:10">
      <c r="A50" s="452">
        <v>15</v>
      </c>
      <c r="B50" s="550" t="s">
        <v>489</v>
      </c>
      <c r="C50" s="551">
        <v>3992</v>
      </c>
      <c r="D50" s="630">
        <f t="shared" si="0"/>
        <v>1.3394355044357058E-2</v>
      </c>
      <c r="E50" s="551">
        <v>5738</v>
      </c>
      <c r="F50" s="630">
        <f t="shared" si="1"/>
        <v>1.0333041602287747E-2</v>
      </c>
      <c r="G50" s="551">
        <v>53100</v>
      </c>
      <c r="H50" s="630">
        <f t="shared" si="2"/>
        <v>9.1679458915084958E-3</v>
      </c>
    </row>
    <row r="51" spans="1:10">
      <c r="A51" s="452">
        <v>16</v>
      </c>
      <c r="B51" s="550" t="s">
        <v>333</v>
      </c>
      <c r="C51" s="551">
        <v>3375</v>
      </c>
      <c r="D51" s="630">
        <f t="shared" si="0"/>
        <v>1.1324135339354977E-2</v>
      </c>
      <c r="E51" s="551">
        <v>5103</v>
      </c>
      <c r="F51" s="630">
        <f t="shared" si="1"/>
        <v>9.1895279359488283E-3</v>
      </c>
      <c r="G51" s="551">
        <v>68904</v>
      </c>
      <c r="H51" s="630">
        <f t="shared" si="2"/>
        <v>1.189657521108289E-2</v>
      </c>
    </row>
    <row r="52" spans="1:10">
      <c r="A52" s="452">
        <v>17</v>
      </c>
      <c r="B52" s="550" t="s">
        <v>353</v>
      </c>
      <c r="C52" s="551">
        <v>3292</v>
      </c>
      <c r="D52" s="630">
        <f t="shared" si="0"/>
        <v>1.104564549249084E-2</v>
      </c>
      <c r="E52" s="551">
        <v>5958</v>
      </c>
      <c r="F52" s="630">
        <f t="shared" si="1"/>
        <v>1.0729219565428791E-2</v>
      </c>
      <c r="G52" s="551">
        <v>111017</v>
      </c>
      <c r="H52" s="630">
        <f t="shared" si="2"/>
        <v>1.9167567778485852E-2</v>
      </c>
    </row>
    <row r="53" spans="1:10">
      <c r="A53" s="452">
        <v>18</v>
      </c>
      <c r="B53" s="622" t="s">
        <v>204</v>
      </c>
      <c r="C53" s="551">
        <v>3268</v>
      </c>
      <c r="D53" s="630">
        <f t="shared" si="0"/>
        <v>1.0965118307855426E-2</v>
      </c>
      <c r="E53" s="551">
        <v>6516</v>
      </c>
      <c r="F53" s="630">
        <f t="shared" si="1"/>
        <v>1.1734070944668345E-2</v>
      </c>
      <c r="G53" s="551">
        <v>114848</v>
      </c>
      <c r="H53" s="630">
        <f t="shared" si="2"/>
        <v>1.9829006586590731E-2</v>
      </c>
    </row>
    <row r="54" spans="1:10">
      <c r="A54" s="452">
        <v>19</v>
      </c>
      <c r="B54" s="622" t="s">
        <v>203</v>
      </c>
      <c r="C54" s="551">
        <v>2847</v>
      </c>
      <c r="D54" s="630">
        <f t="shared" si="0"/>
        <v>9.5525372773758877E-3</v>
      </c>
      <c r="E54" s="551">
        <v>10567</v>
      </c>
      <c r="F54" s="630">
        <f t="shared" si="1"/>
        <v>1.902914789323364E-2</v>
      </c>
      <c r="G54" s="551">
        <v>255755</v>
      </c>
      <c r="H54" s="630">
        <f t="shared" si="2"/>
        <v>4.4157212833950202E-2</v>
      </c>
    </row>
    <row r="55" spans="1:10">
      <c r="A55" s="452">
        <v>20</v>
      </c>
      <c r="B55" s="550" t="s">
        <v>541</v>
      </c>
      <c r="C55" s="551">
        <v>2513</v>
      </c>
      <c r="D55" s="630">
        <f t="shared" si="0"/>
        <v>8.4318672911997215E-3</v>
      </c>
      <c r="E55" s="551">
        <v>3865</v>
      </c>
      <c r="F55" s="630">
        <f t="shared" si="1"/>
        <v>6.9601264888187776E-3</v>
      </c>
      <c r="G55" s="551">
        <v>37973</v>
      </c>
      <c r="H55" s="630">
        <f t="shared" si="2"/>
        <v>6.5562035656921303E-3</v>
      </c>
    </row>
    <row r="56" spans="1:10">
      <c r="C56" s="629"/>
      <c r="D56" s="627"/>
    </row>
    <row r="57" spans="1:10">
      <c r="C57" s="628"/>
    </row>
    <row r="58" spans="1:10" ht="30.75" customHeight="1">
      <c r="I58" s="448"/>
      <c r="J58" s="448"/>
    </row>
    <row r="59" spans="1:10" ht="48" customHeight="1">
      <c r="A59" s="674" t="s">
        <v>688</v>
      </c>
      <c r="B59" s="674"/>
      <c r="C59" s="674"/>
      <c r="D59" s="674"/>
      <c r="E59" s="674"/>
      <c r="F59" s="674"/>
      <c r="G59" s="674"/>
      <c r="H59" s="674"/>
    </row>
    <row r="60" spans="1:10">
      <c r="A60" s="703" t="s">
        <v>542</v>
      </c>
      <c r="B60" s="703"/>
      <c r="C60" s="703"/>
      <c r="D60" s="703"/>
      <c r="E60" s="703"/>
      <c r="F60" s="703"/>
      <c r="G60" s="703"/>
      <c r="H60" s="703"/>
    </row>
    <row r="62" spans="1:10" ht="25.5">
      <c r="A62" s="275" t="s">
        <v>398</v>
      </c>
      <c r="B62" s="88" t="s">
        <v>200</v>
      </c>
      <c r="C62" s="275" t="s">
        <v>93</v>
      </c>
      <c r="D62" s="275" t="s">
        <v>159</v>
      </c>
      <c r="E62" s="275" t="s">
        <v>160</v>
      </c>
      <c r="F62" s="275" t="s">
        <v>161</v>
      </c>
      <c r="G62" s="275" t="s">
        <v>162</v>
      </c>
      <c r="H62" s="275" t="s">
        <v>163</v>
      </c>
    </row>
    <row r="63" spans="1:10" ht="15">
      <c r="A63" s="266">
        <v>1</v>
      </c>
      <c r="B63" s="552" t="s">
        <v>337</v>
      </c>
      <c r="C63" s="553">
        <v>10881</v>
      </c>
      <c r="D63" s="630">
        <f>C63/$D$23</f>
        <v>3.6509012334080444E-2</v>
      </c>
      <c r="E63" s="553">
        <v>24161</v>
      </c>
      <c r="F63" s="630">
        <f t="shared" ref="F63:F82" si="3">E63/$B$23</f>
        <v>4.3509344397503362E-2</v>
      </c>
      <c r="G63" s="553">
        <v>203742</v>
      </c>
      <c r="H63" s="630">
        <f t="shared" ref="H63:H82" si="4">G63/$C$23</f>
        <v>3.5176942218977852E-2</v>
      </c>
    </row>
    <row r="64" spans="1:10" ht="15">
      <c r="A64" s="266">
        <v>2</v>
      </c>
      <c r="B64" s="552" t="s">
        <v>327</v>
      </c>
      <c r="C64" s="553">
        <v>8567</v>
      </c>
      <c r="D64" s="630">
        <f t="shared" ref="D64:D82" si="5">C64/$D$23</f>
        <v>2.8744849615482692E-2</v>
      </c>
      <c r="E64" s="553">
        <v>14353</v>
      </c>
      <c r="F64" s="630">
        <f t="shared" si="3"/>
        <v>2.5847010477106316E-2</v>
      </c>
      <c r="G64" s="553">
        <v>176752</v>
      </c>
      <c r="H64" s="630">
        <f t="shared" si="4"/>
        <v>3.05170013599983E-2</v>
      </c>
    </row>
    <row r="65" spans="1:8" ht="15">
      <c r="A65" s="266">
        <v>3</v>
      </c>
      <c r="B65" s="552" t="s">
        <v>332</v>
      </c>
      <c r="C65" s="553">
        <v>4464</v>
      </c>
      <c r="D65" s="630">
        <f t="shared" si="5"/>
        <v>1.497805634218685E-2</v>
      </c>
      <c r="E65" s="553">
        <v>6089</v>
      </c>
      <c r="F65" s="630">
        <f t="shared" si="3"/>
        <v>1.0965125534390049E-2</v>
      </c>
      <c r="G65" s="553">
        <v>56643</v>
      </c>
      <c r="H65" s="630">
        <f t="shared" si="4"/>
        <v>9.7796602473204479E-3</v>
      </c>
    </row>
    <row r="66" spans="1:8" ht="15">
      <c r="A66" s="266">
        <v>4</v>
      </c>
      <c r="B66" s="552" t="s">
        <v>318</v>
      </c>
      <c r="C66" s="553">
        <v>4410</v>
      </c>
      <c r="D66" s="630">
        <f t="shared" si="5"/>
        <v>1.479687017675717E-2</v>
      </c>
      <c r="E66" s="553">
        <v>8877</v>
      </c>
      <c r="F66" s="630">
        <f t="shared" si="3"/>
        <v>1.5985780812741084E-2</v>
      </c>
      <c r="G66" s="553">
        <v>87474</v>
      </c>
      <c r="H66" s="630">
        <f t="shared" si="4"/>
        <v>1.5102766457887273E-2</v>
      </c>
    </row>
    <row r="67" spans="1:8" ht="15">
      <c r="A67" s="266">
        <v>5</v>
      </c>
      <c r="B67" s="552" t="s">
        <v>492</v>
      </c>
      <c r="C67" s="553">
        <v>3036</v>
      </c>
      <c r="D67" s="630">
        <f t="shared" si="5"/>
        <v>1.0186688856379767E-2</v>
      </c>
      <c r="E67" s="553">
        <v>3671</v>
      </c>
      <c r="F67" s="630">
        <f t="shared" si="3"/>
        <v>6.6107695576853118E-3</v>
      </c>
      <c r="G67" s="553">
        <v>32751</v>
      </c>
      <c r="H67" s="630">
        <f t="shared" si="4"/>
        <v>5.6546025591863421E-3</v>
      </c>
    </row>
    <row r="68" spans="1:8" ht="15">
      <c r="A68" s="266">
        <v>6</v>
      </c>
      <c r="B68" s="552" t="s">
        <v>333</v>
      </c>
      <c r="C68" s="553">
        <v>2914</v>
      </c>
      <c r="D68" s="630">
        <f t="shared" si="5"/>
        <v>9.7773423344830832E-3</v>
      </c>
      <c r="E68" s="553">
        <v>5516</v>
      </c>
      <c r="F68" s="630">
        <f t="shared" si="3"/>
        <v>9.9332620212999687E-3</v>
      </c>
      <c r="G68" s="553">
        <v>47082</v>
      </c>
      <c r="H68" s="630">
        <f t="shared" si="4"/>
        <v>8.1289120238042002E-3</v>
      </c>
    </row>
    <row r="69" spans="1:8" ht="15">
      <c r="A69" s="266">
        <v>7</v>
      </c>
      <c r="B69" s="552" t="s">
        <v>419</v>
      </c>
      <c r="C69" s="553">
        <v>2607</v>
      </c>
      <c r="D69" s="630">
        <f t="shared" si="5"/>
        <v>8.7472654310217553E-3</v>
      </c>
      <c r="E69" s="553">
        <v>3634</v>
      </c>
      <c r="F69" s="630">
        <f t="shared" si="3"/>
        <v>6.5441396275206822E-3</v>
      </c>
      <c r="G69" s="553">
        <v>29787</v>
      </c>
      <c r="H69" s="630">
        <f t="shared" si="4"/>
        <v>5.1428550710049641E-3</v>
      </c>
    </row>
    <row r="70" spans="1:8" ht="15">
      <c r="A70" s="266">
        <v>8</v>
      </c>
      <c r="B70" s="552" t="s">
        <v>338</v>
      </c>
      <c r="C70" s="553">
        <v>2218</v>
      </c>
      <c r="D70" s="630">
        <f t="shared" si="5"/>
        <v>7.4420539800561002E-3</v>
      </c>
      <c r="E70" s="553">
        <v>3124</v>
      </c>
      <c r="F70" s="630">
        <f t="shared" si="3"/>
        <v>5.6257270766028097E-3</v>
      </c>
      <c r="G70" s="553">
        <v>26937</v>
      </c>
      <c r="H70" s="630">
        <f t="shared" si="4"/>
        <v>4.6507901785228694E-3</v>
      </c>
    </row>
    <row r="71" spans="1:8" ht="15">
      <c r="A71" s="266">
        <v>9</v>
      </c>
      <c r="B71" s="552" t="s">
        <v>335</v>
      </c>
      <c r="C71" s="553">
        <v>1809</v>
      </c>
      <c r="D71" s="630">
        <f t="shared" si="5"/>
        <v>6.0697365418942682E-3</v>
      </c>
      <c r="E71" s="553">
        <v>3464</v>
      </c>
      <c r="F71" s="630">
        <f t="shared" si="3"/>
        <v>6.238002110548058E-3</v>
      </c>
      <c r="G71" s="553">
        <v>30120</v>
      </c>
      <c r="H71" s="630">
        <f t="shared" si="4"/>
        <v>5.200348968968661E-3</v>
      </c>
    </row>
    <row r="72" spans="1:8" ht="15">
      <c r="A72" s="266">
        <v>10</v>
      </c>
      <c r="B72" s="552" t="s">
        <v>317</v>
      </c>
      <c r="C72" s="553">
        <v>1659</v>
      </c>
      <c r="D72" s="630">
        <f t="shared" si="5"/>
        <v>5.5664416379229351E-3</v>
      </c>
      <c r="E72" s="553">
        <v>4041</v>
      </c>
      <c r="F72" s="630">
        <f t="shared" si="3"/>
        <v>7.2770688593316113E-3</v>
      </c>
      <c r="G72" s="553">
        <v>41260</v>
      </c>
      <c r="H72" s="630">
        <f t="shared" si="4"/>
        <v>7.1237184083548129E-3</v>
      </c>
    </row>
    <row r="73" spans="1:8" ht="15">
      <c r="A73" s="266">
        <v>11</v>
      </c>
      <c r="B73" s="552" t="s">
        <v>543</v>
      </c>
      <c r="C73" s="553">
        <v>1539</v>
      </c>
      <c r="D73" s="630">
        <f t="shared" si="5"/>
        <v>5.1638057147458697E-3</v>
      </c>
      <c r="E73" s="553">
        <v>1709</v>
      </c>
      <c r="F73" s="630">
        <f t="shared" si="3"/>
        <v>3.0775824500365563E-3</v>
      </c>
      <c r="G73" s="553">
        <v>12193</v>
      </c>
      <c r="H73" s="630">
        <f t="shared" si="4"/>
        <v>2.1051744680821677E-3</v>
      </c>
    </row>
    <row r="74" spans="1:8" ht="15">
      <c r="A74" s="266">
        <v>12</v>
      </c>
      <c r="B74" s="552" t="s">
        <v>389</v>
      </c>
      <c r="C74" s="553">
        <v>1380</v>
      </c>
      <c r="D74" s="630">
        <f t="shared" si="5"/>
        <v>4.6303131165362577E-3</v>
      </c>
      <c r="E74" s="553">
        <v>2356</v>
      </c>
      <c r="F74" s="630">
        <f t="shared" si="3"/>
        <v>4.2427058234558966E-3</v>
      </c>
      <c r="G74" s="553">
        <v>23825</v>
      </c>
      <c r="H74" s="630">
        <f t="shared" si="4"/>
        <v>4.11348984680207E-3</v>
      </c>
    </row>
    <row r="75" spans="1:8" ht="15">
      <c r="A75" s="266">
        <v>13</v>
      </c>
      <c r="B75" s="552" t="s">
        <v>331</v>
      </c>
      <c r="C75" s="553">
        <v>1220</v>
      </c>
      <c r="D75" s="630">
        <f t="shared" si="5"/>
        <v>4.0934652189668361E-3</v>
      </c>
      <c r="E75" s="553">
        <v>2451</v>
      </c>
      <c r="F75" s="630">
        <f t="shared" si="3"/>
        <v>4.4137826711758924E-3</v>
      </c>
      <c r="G75" s="553">
        <v>24715</v>
      </c>
      <c r="H75" s="630">
        <f t="shared" si="4"/>
        <v>4.267152216735075E-3</v>
      </c>
    </row>
    <row r="76" spans="1:8" ht="15">
      <c r="A76" s="266">
        <v>14</v>
      </c>
      <c r="B76" s="552" t="s">
        <v>544</v>
      </c>
      <c r="C76" s="553">
        <v>1071</v>
      </c>
      <c r="D76" s="630">
        <f t="shared" si="5"/>
        <v>3.5935256143553129E-3</v>
      </c>
      <c r="E76" s="553">
        <v>2260</v>
      </c>
      <c r="F76" s="630">
        <f t="shared" si="3"/>
        <v>4.0698281668125318E-3</v>
      </c>
      <c r="G76" s="553">
        <v>15616</v>
      </c>
      <c r="H76" s="630">
        <f t="shared" si="4"/>
        <v>2.6961703021053988E-3</v>
      </c>
    </row>
    <row r="77" spans="1:8" ht="15">
      <c r="A77" s="266">
        <v>15</v>
      </c>
      <c r="B77" s="552" t="s">
        <v>329</v>
      </c>
      <c r="C77" s="553">
        <v>1055</v>
      </c>
      <c r="D77" s="630">
        <f t="shared" si="5"/>
        <v>3.5398408245983707E-3</v>
      </c>
      <c r="E77" s="553">
        <v>1901</v>
      </c>
      <c r="F77" s="630">
        <f t="shared" si="3"/>
        <v>3.4233377633232846E-3</v>
      </c>
      <c r="G77" s="553">
        <v>24719</v>
      </c>
      <c r="H77" s="630">
        <f t="shared" si="4"/>
        <v>4.2678428341280323E-3</v>
      </c>
    </row>
    <row r="78" spans="1:8" ht="15">
      <c r="A78" s="266">
        <v>16</v>
      </c>
      <c r="B78" s="552" t="s">
        <v>354</v>
      </c>
      <c r="C78" s="553">
        <v>1026</v>
      </c>
      <c r="D78" s="630">
        <f t="shared" si="5"/>
        <v>3.4425371431639129E-3</v>
      </c>
      <c r="E78" s="553">
        <v>1298</v>
      </c>
      <c r="F78" s="630">
        <f t="shared" si="3"/>
        <v>2.3374499825321534E-3</v>
      </c>
      <c r="G78" s="553">
        <v>7252</v>
      </c>
      <c r="H78" s="630">
        <f t="shared" si="4"/>
        <v>1.2520893334316311E-3</v>
      </c>
    </row>
    <row r="79" spans="1:8" ht="15">
      <c r="A79" s="266">
        <v>17</v>
      </c>
      <c r="B79" s="552" t="s">
        <v>490</v>
      </c>
      <c r="C79" s="553">
        <v>909</v>
      </c>
      <c r="D79" s="630">
        <f t="shared" si="5"/>
        <v>3.049967118066274E-3</v>
      </c>
      <c r="E79" s="553">
        <v>1514</v>
      </c>
      <c r="F79" s="630">
        <f t="shared" si="3"/>
        <v>2.7264247099797229E-3</v>
      </c>
      <c r="G79" s="553">
        <v>12185</v>
      </c>
      <c r="H79" s="630">
        <f t="shared" si="4"/>
        <v>2.103793233296253E-3</v>
      </c>
    </row>
    <row r="80" spans="1:8" ht="15">
      <c r="A80" s="266">
        <v>18</v>
      </c>
      <c r="B80" s="552" t="s">
        <v>491</v>
      </c>
      <c r="C80" s="553">
        <v>757</v>
      </c>
      <c r="D80" s="630">
        <f t="shared" si="5"/>
        <v>2.5399616153753239E-3</v>
      </c>
      <c r="E80" s="553">
        <v>1232</v>
      </c>
      <c r="F80" s="630">
        <f t="shared" si="3"/>
        <v>2.2185965935898407E-3</v>
      </c>
      <c r="G80" s="553">
        <v>11106</v>
      </c>
      <c r="H80" s="630">
        <f t="shared" si="4"/>
        <v>1.9174991915460143E-3</v>
      </c>
    </row>
    <row r="81" spans="1:8" ht="15">
      <c r="A81" s="266">
        <v>19</v>
      </c>
      <c r="B81" s="552" t="s">
        <v>336</v>
      </c>
      <c r="C81" s="553">
        <v>730</v>
      </c>
      <c r="D81" s="630">
        <f t="shared" si="5"/>
        <v>2.4493685326604838E-3</v>
      </c>
      <c r="E81" s="553">
        <v>2481</v>
      </c>
      <c r="F81" s="630">
        <f t="shared" si="3"/>
        <v>4.4678069388769436E-3</v>
      </c>
      <c r="G81" s="553">
        <v>26577</v>
      </c>
      <c r="H81" s="630">
        <f t="shared" si="4"/>
        <v>4.5886346131567106E-3</v>
      </c>
    </row>
    <row r="82" spans="1:8" ht="15">
      <c r="A82" s="266">
        <v>20</v>
      </c>
      <c r="B82" s="552" t="s">
        <v>355</v>
      </c>
      <c r="C82" s="553">
        <v>718</v>
      </c>
      <c r="D82" s="630">
        <f t="shared" si="5"/>
        <v>2.4091049403427772E-3</v>
      </c>
      <c r="E82" s="553">
        <v>1197</v>
      </c>
      <c r="F82" s="630">
        <f t="shared" si="3"/>
        <v>2.1555682812719472E-3</v>
      </c>
      <c r="G82" s="553">
        <v>10442</v>
      </c>
      <c r="H82" s="630">
        <f t="shared" si="4"/>
        <v>1.8028567043150982E-3</v>
      </c>
    </row>
    <row r="85" spans="1:8">
      <c r="A85" s="628" t="s">
        <v>689</v>
      </c>
    </row>
    <row r="86" spans="1:8">
      <c r="A86" s="628" t="s">
        <v>690</v>
      </c>
    </row>
    <row r="87" spans="1:8">
      <c r="A87" s="628" t="s">
        <v>691</v>
      </c>
    </row>
  </sheetData>
  <sortState ref="B62:H81">
    <sortCondition descending="1" ref="G62:G81"/>
  </sortState>
  <mergeCells count="5">
    <mergeCell ref="A1:L1"/>
    <mergeCell ref="A25:L25"/>
    <mergeCell ref="A60:H60"/>
    <mergeCell ref="A59:H59"/>
    <mergeCell ref="A32:H32"/>
  </mergeCells>
  <pageMargins left="0.75" right="0.75" top="1" bottom="1" header="0.5" footer="0.5"/>
  <pageSetup scale="75" orientation="portrait" horizontalDpi="300" verticalDpi="300" r:id="rId1"/>
  <headerFooter alignWithMargins="0">
    <oddHeader>&amp;R&amp;F
&amp;A</oddHeader>
    <oddFooter>&amp;RFebruary 2014</oddFooter>
  </headerFooter>
  <drawing r:id="rId2"/>
</worksheet>
</file>

<file path=xl/worksheets/sheet22.xml><?xml version="1.0" encoding="utf-8"?>
<worksheet xmlns="http://schemas.openxmlformats.org/spreadsheetml/2006/main" xmlns:r="http://schemas.openxmlformats.org/officeDocument/2006/relationships">
  <sheetPr codeName="Sheet17"/>
  <dimension ref="A1:I26"/>
  <sheetViews>
    <sheetView topLeftCell="A31" zoomScaleNormal="100" workbookViewId="0">
      <selection activeCell="K34" sqref="K34"/>
    </sheetView>
  </sheetViews>
  <sheetFormatPr defaultColWidth="8.85546875" defaultRowHeight="12.75"/>
  <cols>
    <col min="1" max="1" width="20.5703125" style="263" customWidth="1"/>
    <col min="2" max="2" width="13.5703125" style="263" customWidth="1"/>
    <col min="3" max="6" width="15.7109375" style="263" customWidth="1"/>
    <col min="7" max="7" width="24.140625" style="263" bestFit="1" customWidth="1"/>
  </cols>
  <sheetData>
    <row r="1" spans="1:9" ht="53.1" customHeight="1">
      <c r="A1" s="706" t="s">
        <v>303</v>
      </c>
      <c r="B1" s="706"/>
      <c r="C1" s="706"/>
      <c r="D1" s="706"/>
      <c r="E1" s="706"/>
      <c r="F1" s="706"/>
      <c r="G1" s="706"/>
    </row>
    <row r="2" spans="1:9" s="21" customFormat="1" ht="12.75" customHeight="1">
      <c r="A2" s="675"/>
      <c r="B2" s="675"/>
      <c r="C2" s="675"/>
      <c r="D2" s="675"/>
      <c r="E2" s="675"/>
      <c r="F2" s="675"/>
      <c r="G2" s="675"/>
      <c r="H2" s="210"/>
      <c r="I2"/>
    </row>
    <row r="3" spans="1:9" s="21" customFormat="1" ht="29.25" customHeight="1">
      <c r="A3" s="675" t="s">
        <v>311</v>
      </c>
      <c r="B3" s="675"/>
      <c r="C3" s="675"/>
      <c r="D3" s="675"/>
      <c r="E3" s="675"/>
      <c r="F3" s="675"/>
      <c r="G3" s="675"/>
      <c r="H3"/>
      <c r="I3"/>
    </row>
    <row r="4" spans="1:9" s="21" customFormat="1" ht="18" customHeight="1">
      <c r="A4" s="675"/>
      <c r="B4" s="675"/>
      <c r="C4" s="675"/>
      <c r="D4" s="675"/>
      <c r="E4" s="675"/>
      <c r="F4" s="675"/>
      <c r="G4" s="675"/>
      <c r="H4"/>
      <c r="I4"/>
    </row>
    <row r="5" spans="1:9" s="21" customFormat="1" ht="18" customHeight="1">
      <c r="A5" s="210"/>
      <c r="B5" s="210"/>
      <c r="C5" s="210"/>
      <c r="D5" s="210"/>
      <c r="E5" s="210"/>
      <c r="F5" s="210"/>
      <c r="G5" s="210"/>
      <c r="H5"/>
      <c r="I5"/>
    </row>
    <row r="6" spans="1:9">
      <c r="A6" s="674" t="s">
        <v>545</v>
      </c>
      <c r="B6" s="706"/>
      <c r="C6" s="706"/>
      <c r="D6" s="706"/>
      <c r="E6" s="706"/>
      <c r="F6" s="706"/>
      <c r="G6" s="706"/>
    </row>
    <row r="7" spans="1:9">
      <c r="A7" s="705"/>
      <c r="B7" s="705"/>
      <c r="C7" s="705"/>
      <c r="D7" s="705"/>
      <c r="E7" s="705"/>
      <c r="F7" s="705"/>
      <c r="G7" s="705"/>
    </row>
    <row r="8" spans="1:9">
      <c r="A8" s="256"/>
      <c r="B8" s="256" t="s">
        <v>88</v>
      </c>
      <c r="C8" s="256" t="s">
        <v>89</v>
      </c>
      <c r="D8" s="256" t="s">
        <v>90</v>
      </c>
      <c r="E8" s="256"/>
      <c r="F8" s="209"/>
      <c r="G8" s="209"/>
    </row>
    <row r="9" spans="1:9" s="226" customFormat="1" ht="38.25">
      <c r="A9" s="416" t="s">
        <v>505</v>
      </c>
      <c r="B9" s="416" t="s">
        <v>91</v>
      </c>
      <c r="C9" s="416" t="s">
        <v>92</v>
      </c>
      <c r="D9" s="416" t="s">
        <v>143</v>
      </c>
      <c r="E9" s="416" t="s">
        <v>422</v>
      </c>
      <c r="F9" s="275" t="s">
        <v>144</v>
      </c>
      <c r="G9" s="275" t="s">
        <v>145</v>
      </c>
    </row>
    <row r="10" spans="1:9">
      <c r="A10" s="554" t="s">
        <v>142</v>
      </c>
      <c r="B10" s="556">
        <v>2832</v>
      </c>
      <c r="C10" s="559">
        <v>87396</v>
      </c>
      <c r="D10" s="555">
        <v>75017</v>
      </c>
      <c r="E10" s="556">
        <v>2201</v>
      </c>
      <c r="F10" s="557">
        <v>631</v>
      </c>
      <c r="G10" s="558">
        <v>0.22281073446327684</v>
      </c>
    </row>
    <row r="11" spans="1:9">
      <c r="A11" s="554" t="s">
        <v>72</v>
      </c>
      <c r="B11" s="556">
        <v>11359</v>
      </c>
      <c r="C11" s="555">
        <v>7234</v>
      </c>
      <c r="D11" s="555">
        <v>6088</v>
      </c>
      <c r="E11" s="556">
        <v>9869</v>
      </c>
      <c r="F11" s="557">
        <v>1490</v>
      </c>
      <c r="G11" s="558">
        <v>0.13117351879566863</v>
      </c>
    </row>
    <row r="12" spans="1:9">
      <c r="A12" s="554" t="s">
        <v>228</v>
      </c>
      <c r="B12" s="556">
        <v>93237</v>
      </c>
      <c r="C12" s="555">
        <v>4979</v>
      </c>
      <c r="D12" s="555">
        <v>4443</v>
      </c>
      <c r="E12" s="556">
        <v>90725</v>
      </c>
      <c r="F12" s="557">
        <v>2512</v>
      </c>
      <c r="G12" s="558">
        <v>2.6942093803961946E-2</v>
      </c>
    </row>
    <row r="13" spans="1:9">
      <c r="A13" s="554" t="s">
        <v>156</v>
      </c>
      <c r="B13" s="556">
        <v>111355</v>
      </c>
      <c r="C13" s="555">
        <v>107359</v>
      </c>
      <c r="D13" s="555">
        <v>89214</v>
      </c>
      <c r="E13" s="556">
        <v>71146</v>
      </c>
      <c r="F13" s="557">
        <v>40209</v>
      </c>
      <c r="G13" s="558">
        <v>0.3610884109379911</v>
      </c>
    </row>
    <row r="14" spans="1:9">
      <c r="A14" s="554" t="s">
        <v>130</v>
      </c>
      <c r="B14" s="556">
        <v>3464</v>
      </c>
      <c r="C14" s="555">
        <v>5230</v>
      </c>
      <c r="D14" s="555">
        <v>4771</v>
      </c>
      <c r="E14" s="556">
        <v>2415</v>
      </c>
      <c r="F14" s="557">
        <v>1049</v>
      </c>
      <c r="G14" s="558">
        <v>0.30282909930715934</v>
      </c>
    </row>
    <row r="15" spans="1:9" s="17" customFormat="1">
      <c r="A15" s="554" t="s">
        <v>157</v>
      </c>
      <c r="B15" s="557">
        <v>74748</v>
      </c>
      <c r="C15" s="559">
        <v>77906</v>
      </c>
      <c r="D15" s="559">
        <v>65797</v>
      </c>
      <c r="E15" s="556">
        <v>60743</v>
      </c>
      <c r="F15" s="557">
        <v>14005</v>
      </c>
      <c r="G15" s="558">
        <v>0.18736287258521966</v>
      </c>
      <c r="I15"/>
    </row>
    <row r="16" spans="1:9">
      <c r="A16" s="554" t="s">
        <v>98</v>
      </c>
      <c r="B16" s="556">
        <v>37565</v>
      </c>
      <c r="C16" s="555">
        <v>275667</v>
      </c>
      <c r="D16" s="555">
        <v>242372</v>
      </c>
      <c r="E16" s="556">
        <v>21569</v>
      </c>
      <c r="F16" s="557">
        <v>15996</v>
      </c>
      <c r="G16" s="558">
        <v>0.42582190869160125</v>
      </c>
    </row>
    <row r="17" spans="1:7">
      <c r="A17" s="554" t="s">
        <v>99</v>
      </c>
      <c r="B17" s="556">
        <v>20257</v>
      </c>
      <c r="C17" s="555">
        <v>368603</v>
      </c>
      <c r="D17" s="555">
        <v>325024</v>
      </c>
      <c r="E17" s="556">
        <v>17446</v>
      </c>
      <c r="F17" s="557">
        <v>2811</v>
      </c>
      <c r="G17" s="558">
        <v>0.13876684602853334</v>
      </c>
    </row>
    <row r="18" spans="1:7">
      <c r="A18" s="554" t="s">
        <v>464</v>
      </c>
      <c r="B18" s="556">
        <v>31538</v>
      </c>
      <c r="C18" s="555"/>
      <c r="D18" s="555"/>
      <c r="E18" s="556">
        <v>31538</v>
      </c>
      <c r="F18" s="557"/>
      <c r="G18" s="558"/>
    </row>
    <row r="19" spans="1:7">
      <c r="A19" s="554" t="s">
        <v>104</v>
      </c>
      <c r="B19" s="556">
        <v>35763</v>
      </c>
      <c r="C19" s="555">
        <v>12559</v>
      </c>
      <c r="D19" s="555">
        <v>11514</v>
      </c>
      <c r="E19" s="556">
        <v>30910</v>
      </c>
      <c r="F19" s="557">
        <v>4853</v>
      </c>
      <c r="G19" s="558">
        <v>0.1356989066912731</v>
      </c>
    </row>
    <row r="20" spans="1:7">
      <c r="A20" s="554" t="s">
        <v>158</v>
      </c>
      <c r="B20" s="556">
        <v>27509</v>
      </c>
      <c r="C20" s="555">
        <v>17500</v>
      </c>
      <c r="D20" s="555">
        <v>14786</v>
      </c>
      <c r="E20" s="556">
        <v>20873</v>
      </c>
      <c r="F20" s="557">
        <v>6636</v>
      </c>
      <c r="G20" s="558">
        <v>0.24123014286233596</v>
      </c>
    </row>
    <row r="21" spans="1:7">
      <c r="A21" s="554" t="s">
        <v>105</v>
      </c>
      <c r="B21" s="556">
        <v>322388</v>
      </c>
      <c r="C21" s="559">
        <v>81824</v>
      </c>
      <c r="D21" s="555">
        <v>74526</v>
      </c>
      <c r="E21" s="556">
        <v>286037</v>
      </c>
      <c r="F21" s="557">
        <v>36351</v>
      </c>
      <c r="G21" s="558">
        <v>0.11275543754730324</v>
      </c>
    </row>
    <row r="22" spans="1:7" ht="15">
      <c r="A22" s="417" t="s">
        <v>174</v>
      </c>
      <c r="B22" s="257">
        <f>SUM(B10:B21)</f>
        <v>772015</v>
      </c>
      <c r="C22" s="257">
        <f>SUM(C10:C21)</f>
        <v>1046257</v>
      </c>
      <c r="D22" s="257">
        <f>SUM(D10:D21)</f>
        <v>913552</v>
      </c>
      <c r="E22" s="257">
        <f>SUM(E10:E21)</f>
        <v>645472</v>
      </c>
      <c r="F22" s="257">
        <f>SUM(F10:F21)</f>
        <v>126543</v>
      </c>
      <c r="G22" s="418">
        <f>F22/B22</f>
        <v>0.16391261827814227</v>
      </c>
    </row>
    <row r="23" spans="1:7">
      <c r="A23"/>
      <c r="B23"/>
      <c r="C23"/>
      <c r="D23"/>
      <c r="E23"/>
      <c r="F23"/>
      <c r="G23"/>
    </row>
    <row r="24" spans="1:7">
      <c r="A24" s="258"/>
      <c r="B24" s="259"/>
      <c r="C24" s="260"/>
      <c r="D24" s="260"/>
      <c r="E24" s="259"/>
      <c r="F24" s="260"/>
      <c r="G24" s="260"/>
    </row>
    <row r="25" spans="1:7" s="122" customFormat="1" ht="38.25">
      <c r="A25" s="264"/>
      <c r="B25" s="265"/>
      <c r="C25" s="265"/>
      <c r="D25" s="340" t="s">
        <v>176</v>
      </c>
      <c r="E25" s="341">
        <f>C22+E22</f>
        <v>1691729</v>
      </c>
      <c r="F25" s="265"/>
      <c r="G25" s="265"/>
    </row>
    <row r="26" spans="1:7">
      <c r="A26" s="258"/>
      <c r="B26" s="260"/>
      <c r="C26" s="260"/>
      <c r="D26" s="261"/>
      <c r="E26" s="262"/>
      <c r="F26" s="260"/>
      <c r="G26" s="260"/>
    </row>
  </sheetData>
  <sortState ref="A10:G20">
    <sortCondition ref="A10:A20"/>
  </sortState>
  <mergeCells count="6">
    <mergeCell ref="A7:G7"/>
    <mergeCell ref="A6:G6"/>
    <mergeCell ref="A1:G1"/>
    <mergeCell ref="A3:G3"/>
    <mergeCell ref="A2:G2"/>
    <mergeCell ref="A4:G4"/>
  </mergeCells>
  <phoneticPr fontId="5" type="noConversion"/>
  <printOptions horizontalCentered="1"/>
  <pageMargins left="0.75" right="0.75" top="1" bottom="1" header="0.5" footer="0.5"/>
  <pageSetup scale="75" orientation="landscape" horizontalDpi="4294967292" verticalDpi="4294967292" r:id="rId1"/>
  <headerFooter alignWithMargins="0">
    <oddHeader>&amp;R&amp;F
&amp;A</oddHeader>
    <oddFooter>&amp;RFebruary 2014</oddFooter>
  </headerFooter>
</worksheet>
</file>

<file path=xl/worksheets/sheet23.xml><?xml version="1.0" encoding="utf-8"?>
<worksheet xmlns="http://schemas.openxmlformats.org/spreadsheetml/2006/main" xmlns:r="http://schemas.openxmlformats.org/officeDocument/2006/relationships">
  <dimension ref="A1:O67"/>
  <sheetViews>
    <sheetView topLeftCell="A43" zoomScaleNormal="100" workbookViewId="0">
      <selection activeCell="C67" sqref="C67:D67"/>
    </sheetView>
  </sheetViews>
  <sheetFormatPr defaultRowHeight="12.75"/>
  <cols>
    <col min="1" max="2" width="13.42578125" style="568" customWidth="1"/>
    <col min="3" max="3" width="13.42578125" style="463" customWidth="1"/>
    <col min="4" max="15" width="13.42578125" style="568" customWidth="1"/>
  </cols>
  <sheetData>
    <row r="1" spans="1:15" ht="83.25" customHeight="1">
      <c r="A1" s="670" t="s">
        <v>670</v>
      </c>
      <c r="B1" s="670"/>
      <c r="C1" s="670"/>
      <c r="D1" s="670"/>
      <c r="E1" s="670"/>
      <c r="F1" s="670"/>
      <c r="G1" s="670"/>
      <c r="H1" s="670"/>
      <c r="I1" s="670"/>
      <c r="J1" s="670"/>
      <c r="K1" s="670"/>
      <c r="L1" s="670"/>
      <c r="M1" s="450"/>
      <c r="N1" s="450"/>
      <c r="O1" s="450"/>
    </row>
    <row r="2" spans="1:15">
      <c r="A2" s="13"/>
      <c r="B2" s="463"/>
      <c r="C2" s="39"/>
      <c r="D2" s="468"/>
      <c r="E2" s="468"/>
    </row>
    <row r="3" spans="1:15">
      <c r="A3" s="13"/>
      <c r="B3" s="463"/>
      <c r="C3" s="39"/>
      <c r="D3" s="205"/>
    </row>
    <row r="4" spans="1:15">
      <c r="A4" s="304" t="s">
        <v>78</v>
      </c>
      <c r="B4" s="304"/>
      <c r="C4" s="39"/>
      <c r="D4" s="205"/>
    </row>
    <row r="5" spans="1:15" ht="25.5">
      <c r="A5" s="318" t="s">
        <v>215</v>
      </c>
      <c r="B5" s="583" t="s">
        <v>607</v>
      </c>
      <c r="C5" s="39"/>
      <c r="D5" s="205"/>
    </row>
    <row r="6" spans="1:15">
      <c r="A6" s="306" t="s">
        <v>229</v>
      </c>
      <c r="B6" s="307">
        <f t="shared" ref="B6:B18" si="0">L35/1024</f>
        <v>0.51354472568511966</v>
      </c>
      <c r="C6" s="39"/>
      <c r="D6" s="205"/>
    </row>
    <row r="7" spans="1:15">
      <c r="A7" s="306" t="s">
        <v>230</v>
      </c>
      <c r="B7" s="307">
        <f t="shared" si="0"/>
        <v>0.99195496114434811</v>
      </c>
    </row>
    <row r="8" spans="1:15">
      <c r="A8" s="306" t="s">
        <v>231</v>
      </c>
      <c r="B8" s="307">
        <f t="shared" si="0"/>
        <v>1.922691838783438</v>
      </c>
    </row>
    <row r="9" spans="1:15">
      <c r="A9" s="306" t="s">
        <v>232</v>
      </c>
      <c r="B9" s="307">
        <f t="shared" si="0"/>
        <v>3.5503806954214361</v>
      </c>
    </row>
    <row r="10" spans="1:15">
      <c r="A10" s="306" t="s">
        <v>233</v>
      </c>
      <c r="B10" s="307">
        <f t="shared" si="0"/>
        <v>3.935546875</v>
      </c>
    </row>
    <row r="11" spans="1:15">
      <c r="A11" s="306" t="s">
        <v>172</v>
      </c>
      <c r="B11" s="307">
        <f t="shared" si="0"/>
        <v>4.063515625</v>
      </c>
    </row>
    <row r="12" spans="1:15">
      <c r="A12" s="306" t="s">
        <v>197</v>
      </c>
      <c r="B12" s="307">
        <f t="shared" si="0"/>
        <v>4.6174499885111002</v>
      </c>
    </row>
    <row r="13" spans="1:15">
      <c r="A13" s="306" t="s">
        <v>198</v>
      </c>
      <c r="B13" s="307">
        <f t="shared" si="0"/>
        <v>4.9068538051850199</v>
      </c>
      <c r="K13" s="122"/>
    </row>
    <row r="14" spans="1:15">
      <c r="A14" s="306" t="s">
        <v>199</v>
      </c>
      <c r="B14" s="307">
        <f t="shared" si="0"/>
        <v>4.2940056858062743</v>
      </c>
    </row>
    <row r="15" spans="1:15">
      <c r="A15" s="472" t="s">
        <v>275</v>
      </c>
      <c r="B15" s="307">
        <f t="shared" si="0"/>
        <v>4.2035996093749999</v>
      </c>
      <c r="C15" s="571"/>
    </row>
    <row r="16" spans="1:15">
      <c r="A16" s="472" t="s">
        <v>357</v>
      </c>
      <c r="B16" s="307">
        <f t="shared" si="0"/>
        <v>4.5042429416315555</v>
      </c>
    </row>
    <row r="17" spans="1:12">
      <c r="A17" s="584" t="s">
        <v>409</v>
      </c>
      <c r="B17" s="307">
        <f t="shared" si="0"/>
        <v>5.7626225452423085</v>
      </c>
      <c r="C17" s="568"/>
    </row>
    <row r="18" spans="1:12">
      <c r="A18" s="584" t="s">
        <v>451</v>
      </c>
      <c r="B18" s="307">
        <f t="shared" si="0"/>
        <v>7.3970605468750001</v>
      </c>
      <c r="C18" s="568"/>
    </row>
    <row r="19" spans="1:12">
      <c r="A19" s="584" t="s">
        <v>578</v>
      </c>
      <c r="B19" s="307">
        <f>B48/1024</f>
        <v>9.7649243259429941</v>
      </c>
      <c r="C19" s="568"/>
    </row>
    <row r="20" spans="1:12">
      <c r="C20" s="568"/>
    </row>
    <row r="21" spans="1:12">
      <c r="C21" s="568"/>
    </row>
    <row r="22" spans="1:12">
      <c r="C22" s="568"/>
    </row>
    <row r="24" spans="1:12">
      <c r="A24" s="104"/>
      <c r="C24" s="568"/>
    </row>
    <row r="30" spans="1:12">
      <c r="A30" s="304" t="s">
        <v>608</v>
      </c>
    </row>
    <row r="31" spans="1:12">
      <c r="A31" s="304" t="s">
        <v>659</v>
      </c>
      <c r="B31" s="304"/>
      <c r="C31" s="304"/>
      <c r="D31" s="304"/>
      <c r="E31" s="304"/>
      <c r="F31" s="304"/>
      <c r="G31" s="304"/>
      <c r="H31" s="304"/>
      <c r="I31" s="304"/>
      <c r="J31" s="304"/>
      <c r="K31" s="304"/>
    </row>
    <row r="32" spans="1:12" ht="12.75" customHeight="1">
      <c r="A32" s="304"/>
      <c r="B32" s="304"/>
      <c r="C32" s="304"/>
      <c r="D32" s="709" t="s">
        <v>609</v>
      </c>
      <c r="E32" s="710"/>
      <c r="F32" s="711"/>
      <c r="G32" s="304"/>
      <c r="H32" s="712" t="s">
        <v>610</v>
      </c>
      <c r="I32" s="713"/>
      <c r="J32" s="714"/>
      <c r="L32" s="616" t="s">
        <v>611</v>
      </c>
    </row>
    <row r="33" spans="1:12" ht="38.25">
      <c r="A33" s="304"/>
      <c r="B33" s="613" t="s">
        <v>612</v>
      </c>
      <c r="C33" s="585" t="s">
        <v>613</v>
      </c>
      <c r="D33" s="608" t="s">
        <v>174</v>
      </c>
      <c r="E33" s="595" t="s">
        <v>614</v>
      </c>
      <c r="F33" s="609" t="s">
        <v>615</v>
      </c>
      <c r="G33" s="304"/>
      <c r="H33" s="594" t="s">
        <v>174</v>
      </c>
      <c r="I33" s="595" t="s">
        <v>616</v>
      </c>
      <c r="J33" s="596" t="s">
        <v>617</v>
      </c>
      <c r="L33" s="617" t="s">
        <v>658</v>
      </c>
    </row>
    <row r="34" spans="1:12">
      <c r="A34" s="586" t="s">
        <v>618</v>
      </c>
      <c r="B34" s="304"/>
      <c r="C34" s="304"/>
      <c r="D34" s="600">
        <v>308.96113601562496</v>
      </c>
      <c r="E34" s="610">
        <v>41.79</v>
      </c>
      <c r="F34" s="604">
        <f>D34-E34</f>
        <v>267.17113601562494</v>
      </c>
      <c r="G34" s="304"/>
      <c r="H34" s="597"/>
      <c r="I34" s="598"/>
      <c r="J34" s="599"/>
      <c r="L34" s="614">
        <f>D34</f>
        <v>308.96113601562496</v>
      </c>
    </row>
    <row r="35" spans="1:12">
      <c r="A35" s="586" t="s">
        <v>229</v>
      </c>
      <c r="B35" s="304"/>
      <c r="C35" s="588">
        <v>201.18</v>
      </c>
      <c r="D35" s="600">
        <v>525.86979910156253</v>
      </c>
      <c r="E35" s="610">
        <f>(62.23-10.34)+(146.87-27.58)+(29.94-1.84)+(5.22-4.08)+41.79</f>
        <v>242.20999999999998</v>
      </c>
      <c r="F35" s="604">
        <f>D35-E35</f>
        <v>283.65979910156256</v>
      </c>
      <c r="G35" s="304"/>
      <c r="H35" s="597"/>
      <c r="I35" s="598"/>
      <c r="J35" s="599"/>
      <c r="L35" s="614">
        <f>D35</f>
        <v>525.86979910156253</v>
      </c>
    </row>
    <row r="36" spans="1:12">
      <c r="A36" s="586" t="s">
        <v>230</v>
      </c>
      <c r="B36" s="304"/>
      <c r="C36" s="588">
        <v>633.10227999999995</v>
      </c>
      <c r="D36" s="600">
        <v>1015.7618802118125</v>
      </c>
      <c r="E36" s="610">
        <f>(218.93-10.34)+(332.42-27.58)+(84.58-27.58)+(10.29-4.08)+66.98</f>
        <v>643.62000000000012</v>
      </c>
      <c r="F36" s="604">
        <f>D36-E36</f>
        <v>372.14188021181235</v>
      </c>
      <c r="G36" s="304"/>
      <c r="H36" s="597"/>
      <c r="I36" s="598"/>
      <c r="J36" s="599"/>
      <c r="L36" s="614">
        <f>D36</f>
        <v>1015.7618802118125</v>
      </c>
    </row>
    <row r="37" spans="1:12">
      <c r="A37" s="586" t="s">
        <v>231</v>
      </c>
      <c r="B37" s="304"/>
      <c r="C37" s="588">
        <v>1597.2237</v>
      </c>
      <c r="D37" s="600">
        <f>D36+953.074562702428</f>
        <v>1968.8364429142405</v>
      </c>
      <c r="E37" s="603">
        <f>E36+929.203831968576</f>
        <v>1572.8238319685761</v>
      </c>
      <c r="F37" s="604">
        <f>D37-E37</f>
        <v>396.01261094566439</v>
      </c>
      <c r="G37" s="589"/>
      <c r="H37" s="597"/>
      <c r="I37" s="598"/>
      <c r="J37" s="599"/>
      <c r="L37" s="614">
        <f>D37</f>
        <v>1968.8364429142405</v>
      </c>
    </row>
    <row r="38" spans="1:12">
      <c r="A38" s="586" t="s">
        <v>232</v>
      </c>
      <c r="B38" s="304"/>
      <c r="C38" s="588">
        <v>2723.4639999999999</v>
      </c>
      <c r="D38" s="605">
        <f>D37+1666.75338919731</f>
        <v>3635.5898321115505</v>
      </c>
      <c r="E38" s="606">
        <f>E37+1624.67378795572</f>
        <v>3197.497619924296</v>
      </c>
      <c r="F38" s="607">
        <f>D38-E38</f>
        <v>438.09221218725452</v>
      </c>
      <c r="G38" s="589"/>
      <c r="H38" s="597"/>
      <c r="I38" s="598"/>
      <c r="J38" s="599"/>
      <c r="L38" s="614">
        <f>D38</f>
        <v>3635.5898321115505</v>
      </c>
    </row>
    <row r="39" spans="1:12">
      <c r="A39" s="586" t="s">
        <v>233</v>
      </c>
      <c r="B39" s="304"/>
      <c r="C39" s="588">
        <v>3332.069</v>
      </c>
      <c r="D39" s="304"/>
      <c r="E39" s="304"/>
      <c r="F39" s="304"/>
      <c r="G39" s="304"/>
      <c r="H39" s="600">
        <f>I39+J39</f>
        <v>4030</v>
      </c>
      <c r="I39" s="601">
        <f>3.25*1024</f>
        <v>3328</v>
      </c>
      <c r="J39" s="602">
        <v>702</v>
      </c>
      <c r="L39" s="614">
        <f>H39</f>
        <v>4030</v>
      </c>
    </row>
    <row r="40" spans="1:12">
      <c r="A40" s="586" t="s">
        <v>172</v>
      </c>
      <c r="B40" s="304"/>
      <c r="C40" s="588">
        <v>3518.7299999999996</v>
      </c>
      <c r="D40" s="304"/>
      <c r="E40" s="304"/>
      <c r="F40" s="304"/>
      <c r="G40" s="304"/>
      <c r="H40" s="600">
        <f>I40+J40</f>
        <v>4161.04</v>
      </c>
      <c r="I40" s="603">
        <f>3.21*1024</f>
        <v>3287.04</v>
      </c>
      <c r="J40" s="604">
        <v>874</v>
      </c>
      <c r="L40" s="614">
        <f>H40</f>
        <v>4161.04</v>
      </c>
    </row>
    <row r="41" spans="1:12">
      <c r="A41" s="586" t="s">
        <v>197</v>
      </c>
      <c r="B41" s="304"/>
      <c r="C41" s="588">
        <v>3861.2900000000004</v>
      </c>
      <c r="D41" s="304"/>
      <c r="E41" s="304"/>
      <c r="F41" s="304"/>
      <c r="G41" s="304"/>
      <c r="H41" s="600">
        <f>I41+J41</f>
        <v>4728.2687882353666</v>
      </c>
      <c r="I41" s="603">
        <f>3.6730643342181*1024</f>
        <v>3761.2178782393344</v>
      </c>
      <c r="J41" s="604">
        <f>0.944385654293*1024</f>
        <v>967.05090999603203</v>
      </c>
      <c r="L41" s="614">
        <f>H41</f>
        <v>4728.2687882353666</v>
      </c>
    </row>
    <row r="42" spans="1:12">
      <c r="A42" s="586" t="s">
        <v>198</v>
      </c>
      <c r="B42" s="304"/>
      <c r="C42" s="588">
        <v>3022.85</v>
      </c>
      <c r="D42" s="304" t="s">
        <v>619</v>
      </c>
      <c r="E42" s="304"/>
      <c r="F42" s="304"/>
      <c r="G42" s="304"/>
      <c r="H42" s="605">
        <f>4.90685380518502*1024</f>
        <v>5024.6182965094604</v>
      </c>
      <c r="I42" s="606"/>
      <c r="J42" s="607"/>
      <c r="L42" s="614">
        <f>H42</f>
        <v>5024.6182965094604</v>
      </c>
    </row>
    <row r="43" spans="1:12">
      <c r="A43" s="586" t="s">
        <v>199</v>
      </c>
      <c r="B43" s="587">
        <v>3747.0618222656253</v>
      </c>
      <c r="C43" s="304" t="s">
        <v>620</v>
      </c>
      <c r="D43" s="304"/>
      <c r="E43" s="304"/>
      <c r="F43" s="304"/>
      <c r="G43" s="304"/>
      <c r="H43" s="304"/>
      <c r="I43" s="304"/>
      <c r="J43" s="304"/>
      <c r="L43" s="614">
        <f>B43+650</f>
        <v>4397.0618222656249</v>
      </c>
    </row>
    <row r="44" spans="1:12">
      <c r="A44" s="586" t="s">
        <v>275</v>
      </c>
      <c r="B44" s="587">
        <v>4304.4859999999999</v>
      </c>
      <c r="C44" s="304"/>
      <c r="D44" s="304"/>
      <c r="E44" s="304"/>
      <c r="F44" s="304"/>
      <c r="G44" s="304"/>
      <c r="H44" s="304"/>
      <c r="I44" s="304"/>
      <c r="J44" s="304"/>
      <c r="L44" s="614">
        <f>B44</f>
        <v>4304.4859999999999</v>
      </c>
    </row>
    <row r="45" spans="1:12">
      <c r="A45" s="586" t="s">
        <v>357</v>
      </c>
      <c r="B45" s="587">
        <v>4612.3447722307128</v>
      </c>
      <c r="C45" s="304"/>
      <c r="D45" s="304"/>
      <c r="E45" s="304"/>
      <c r="F45" s="304"/>
      <c r="G45" s="304"/>
      <c r="H45" s="304"/>
      <c r="I45" s="304"/>
      <c r="J45" s="304"/>
      <c r="L45" s="614">
        <f>B45</f>
        <v>4612.3447722307128</v>
      </c>
    </row>
    <row r="46" spans="1:12">
      <c r="A46" s="586" t="s">
        <v>409</v>
      </c>
      <c r="B46" s="587">
        <v>5900.925486328124</v>
      </c>
      <c r="C46" s="304"/>
      <c r="D46" s="304"/>
      <c r="E46" s="304"/>
      <c r="F46" s="304"/>
      <c r="G46" s="304"/>
      <c r="H46" s="304"/>
      <c r="I46" s="304"/>
      <c r="J46" s="304"/>
      <c r="L46" s="614">
        <f>B46</f>
        <v>5900.925486328124</v>
      </c>
    </row>
    <row r="47" spans="1:12">
      <c r="A47" s="586" t="s">
        <v>451</v>
      </c>
      <c r="B47" s="587">
        <v>7574.59</v>
      </c>
      <c r="C47" s="304"/>
      <c r="D47" s="304"/>
      <c r="E47" s="304"/>
      <c r="F47" s="304"/>
      <c r="G47" s="304"/>
      <c r="H47" s="304"/>
      <c r="I47" s="304"/>
      <c r="J47" s="304"/>
      <c r="L47" s="614">
        <f>B47</f>
        <v>7574.59</v>
      </c>
    </row>
    <row r="48" spans="1:12">
      <c r="A48" s="586" t="s">
        <v>578</v>
      </c>
      <c r="B48" s="587">
        <f>'Total Archive Size'!B16</f>
        <v>9999.2825097656259</v>
      </c>
      <c r="C48" s="304"/>
      <c r="D48" s="304"/>
      <c r="E48" s="304"/>
      <c r="F48" s="304"/>
      <c r="G48" s="304"/>
      <c r="H48" s="304"/>
      <c r="I48" s="304"/>
      <c r="J48" s="304"/>
      <c r="L48" s="615">
        <f>B48</f>
        <v>9999.2825097656259</v>
      </c>
    </row>
    <row r="49" spans="1:14" ht="14.25">
      <c r="A49" s="590"/>
      <c r="B49" s="590"/>
      <c r="C49" s="590"/>
      <c r="D49" s="590"/>
      <c r="E49" s="590"/>
      <c r="F49" s="590"/>
      <c r="G49" s="590"/>
      <c r="H49" s="590"/>
      <c r="I49" s="590"/>
      <c r="J49" s="590"/>
      <c r="K49" s="590"/>
    </row>
    <row r="50" spans="1:14" ht="20.25">
      <c r="A50" s="591" t="s">
        <v>621</v>
      </c>
      <c r="B50" s="590" t="s">
        <v>622</v>
      </c>
      <c r="C50" s="590"/>
      <c r="D50" s="590"/>
      <c r="E50" s="590"/>
      <c r="F50" s="590"/>
      <c r="G50" s="590"/>
      <c r="H50" s="590"/>
      <c r="I50" s="590"/>
      <c r="J50" s="590"/>
      <c r="K50" s="590"/>
    </row>
    <row r="51" spans="1:14">
      <c r="C51" s="568"/>
    </row>
    <row r="52" spans="1:14">
      <c r="A52" s="304" t="s">
        <v>623</v>
      </c>
    </row>
    <row r="53" spans="1:14" s="468" customFormat="1">
      <c r="A53" s="618" t="s">
        <v>624</v>
      </c>
      <c r="B53" s="619" t="s">
        <v>625</v>
      </c>
      <c r="C53" s="715" t="s">
        <v>626</v>
      </c>
      <c r="D53" s="716"/>
      <c r="E53" s="720" t="s">
        <v>627</v>
      </c>
      <c r="F53" s="720"/>
      <c r="G53" s="720"/>
      <c r="H53" s="720"/>
      <c r="I53" s="720"/>
      <c r="J53" s="720"/>
      <c r="K53" s="620"/>
      <c r="L53" s="620"/>
      <c r="M53" s="620"/>
      <c r="N53" s="620"/>
    </row>
    <row r="54" spans="1:14">
      <c r="A54" s="593" t="s">
        <v>628</v>
      </c>
      <c r="B54" s="592">
        <v>0.51354472568511966</v>
      </c>
      <c r="C54" s="707" t="s">
        <v>629</v>
      </c>
      <c r="D54" s="708"/>
      <c r="E54" s="719" t="s">
        <v>630</v>
      </c>
      <c r="F54" s="719"/>
      <c r="G54" s="719"/>
      <c r="H54" s="719"/>
      <c r="I54" s="719"/>
      <c r="J54" s="719"/>
      <c r="K54" s="611"/>
      <c r="L54" s="611"/>
      <c r="M54" s="611"/>
      <c r="N54" s="611"/>
    </row>
    <row r="55" spans="1:14">
      <c r="A55" s="593" t="s">
        <v>631</v>
      </c>
      <c r="B55" s="592">
        <v>0.99195496114434811</v>
      </c>
      <c r="C55" s="707" t="s">
        <v>629</v>
      </c>
      <c r="D55" s="708"/>
      <c r="E55" s="719" t="s">
        <v>630</v>
      </c>
      <c r="F55" s="719"/>
      <c r="G55" s="719"/>
      <c r="H55" s="719"/>
      <c r="I55" s="719"/>
      <c r="J55" s="719"/>
      <c r="K55" s="611"/>
      <c r="L55" s="611"/>
      <c r="M55" s="611"/>
      <c r="N55" s="611"/>
    </row>
    <row r="56" spans="1:14">
      <c r="A56" s="593" t="s">
        <v>632</v>
      </c>
      <c r="B56" s="592">
        <v>1.922691838783438</v>
      </c>
      <c r="C56" s="707" t="s">
        <v>629</v>
      </c>
      <c r="D56" s="708"/>
      <c r="E56" s="719" t="s">
        <v>633</v>
      </c>
      <c r="F56" s="719"/>
      <c r="G56" s="719"/>
      <c r="H56" s="719"/>
      <c r="I56" s="719"/>
      <c r="J56" s="719"/>
      <c r="K56" s="611"/>
      <c r="L56" s="611"/>
      <c r="M56" s="611"/>
      <c r="N56" s="611"/>
    </row>
    <row r="57" spans="1:14">
      <c r="A57" s="593" t="s">
        <v>634</v>
      </c>
      <c r="B57" s="592">
        <v>3.5503806954214361</v>
      </c>
      <c r="C57" s="707" t="s">
        <v>629</v>
      </c>
      <c r="D57" s="708"/>
      <c r="E57" s="719" t="s">
        <v>635</v>
      </c>
      <c r="F57" s="719"/>
      <c r="G57" s="719"/>
      <c r="H57" s="719"/>
      <c r="I57" s="719"/>
      <c r="J57" s="719"/>
      <c r="K57" s="611"/>
      <c r="L57" s="611"/>
      <c r="M57" s="611"/>
      <c r="N57" s="611"/>
    </row>
    <row r="58" spans="1:14" ht="25.5" customHeight="1">
      <c r="A58" s="593" t="s">
        <v>636</v>
      </c>
      <c r="B58" s="592">
        <v>3.935546875</v>
      </c>
      <c r="C58" s="707" t="s">
        <v>637</v>
      </c>
      <c r="D58" s="708"/>
      <c r="E58" s="719" t="s">
        <v>638</v>
      </c>
      <c r="F58" s="719"/>
      <c r="G58" s="719"/>
      <c r="H58" s="719"/>
      <c r="I58" s="719"/>
      <c r="J58" s="719"/>
      <c r="K58" s="612"/>
      <c r="L58" s="612"/>
      <c r="M58" s="612"/>
      <c r="N58" s="612"/>
    </row>
    <row r="59" spans="1:14" ht="25.5" customHeight="1">
      <c r="A59" s="593" t="s">
        <v>639</v>
      </c>
      <c r="B59" s="592">
        <v>4.063515625</v>
      </c>
      <c r="C59" s="707" t="s">
        <v>640</v>
      </c>
      <c r="D59" s="708"/>
      <c r="E59" s="719" t="s">
        <v>641</v>
      </c>
      <c r="F59" s="719"/>
      <c r="G59" s="719"/>
      <c r="H59" s="719"/>
      <c r="I59" s="719"/>
      <c r="J59" s="719"/>
      <c r="K59" s="612"/>
      <c r="L59" s="612"/>
      <c r="M59" s="612"/>
      <c r="N59" s="612"/>
    </row>
    <row r="60" spans="1:14" ht="25.5" customHeight="1">
      <c r="A60" s="593" t="s">
        <v>642</v>
      </c>
      <c r="B60" s="592">
        <v>4.6174499885111002</v>
      </c>
      <c r="C60" s="717" t="s">
        <v>643</v>
      </c>
      <c r="D60" s="718"/>
      <c r="E60" s="719" t="s">
        <v>644</v>
      </c>
      <c r="F60" s="719"/>
      <c r="G60" s="719"/>
      <c r="H60" s="719"/>
      <c r="I60" s="719"/>
      <c r="J60" s="719"/>
      <c r="K60" s="612"/>
      <c r="L60" s="612"/>
      <c r="M60" s="612"/>
      <c r="N60" s="612"/>
    </row>
    <row r="61" spans="1:14">
      <c r="A61" s="593" t="s">
        <v>222</v>
      </c>
      <c r="B61" s="592">
        <v>4.9068538051850199</v>
      </c>
      <c r="C61" s="717" t="s">
        <v>645</v>
      </c>
      <c r="D61" s="718"/>
      <c r="E61" s="719" t="s">
        <v>646</v>
      </c>
      <c r="F61" s="719"/>
      <c r="G61" s="719"/>
      <c r="H61" s="719"/>
      <c r="I61" s="719"/>
      <c r="J61" s="719"/>
      <c r="K61" s="611"/>
      <c r="L61" s="611"/>
      <c r="M61" s="611"/>
      <c r="N61" s="611"/>
    </row>
    <row r="62" spans="1:14">
      <c r="A62" s="593" t="s">
        <v>223</v>
      </c>
      <c r="B62" s="592">
        <v>4.2940056858062743</v>
      </c>
      <c r="C62" s="717" t="s">
        <v>647</v>
      </c>
      <c r="D62" s="718"/>
      <c r="E62" s="719" t="s">
        <v>648</v>
      </c>
      <c r="F62" s="719"/>
      <c r="G62" s="719"/>
      <c r="H62" s="719"/>
      <c r="I62" s="719"/>
      <c r="J62" s="719"/>
      <c r="K62" s="611"/>
      <c r="L62" s="611"/>
      <c r="M62" s="611"/>
      <c r="N62" s="611"/>
    </row>
    <row r="63" spans="1:14">
      <c r="A63" s="593" t="s">
        <v>296</v>
      </c>
      <c r="B63" s="592">
        <v>4.2035996093749999</v>
      </c>
      <c r="C63" s="717" t="s">
        <v>649</v>
      </c>
      <c r="D63" s="718"/>
      <c r="E63" s="719" t="s">
        <v>650</v>
      </c>
      <c r="F63" s="719"/>
      <c r="G63" s="719"/>
      <c r="H63" s="719"/>
      <c r="I63" s="719"/>
      <c r="J63" s="719"/>
      <c r="K63" s="611"/>
      <c r="L63" s="611"/>
      <c r="M63" s="611"/>
      <c r="N63" s="611"/>
    </row>
    <row r="64" spans="1:14">
      <c r="A64" s="593" t="s">
        <v>363</v>
      </c>
      <c r="B64" s="592">
        <v>4.5042429416315555</v>
      </c>
      <c r="C64" s="717" t="s">
        <v>651</v>
      </c>
      <c r="D64" s="718"/>
      <c r="E64" s="719" t="s">
        <v>652</v>
      </c>
      <c r="F64" s="719"/>
      <c r="G64" s="719"/>
      <c r="H64" s="719"/>
      <c r="I64" s="719"/>
      <c r="J64" s="719"/>
      <c r="K64" s="611"/>
      <c r="L64" s="611"/>
      <c r="M64" s="611"/>
      <c r="N64" s="611"/>
    </row>
    <row r="65" spans="1:14">
      <c r="A65" s="593" t="s">
        <v>412</v>
      </c>
      <c r="B65" s="592">
        <v>5.7626225452423085</v>
      </c>
      <c r="C65" s="717" t="s">
        <v>653</v>
      </c>
      <c r="D65" s="718"/>
      <c r="E65" s="719" t="s">
        <v>654</v>
      </c>
      <c r="F65" s="719"/>
      <c r="G65" s="719"/>
      <c r="H65" s="719"/>
      <c r="I65" s="719"/>
      <c r="J65" s="719"/>
      <c r="K65" s="611"/>
      <c r="L65" s="611"/>
      <c r="M65" s="611"/>
      <c r="N65" s="611"/>
    </row>
    <row r="66" spans="1:14">
      <c r="A66" s="593" t="s">
        <v>459</v>
      </c>
      <c r="B66" s="592">
        <v>7.3970605468750001</v>
      </c>
      <c r="C66" s="717" t="s">
        <v>655</v>
      </c>
      <c r="D66" s="718"/>
      <c r="E66" s="719" t="s">
        <v>656</v>
      </c>
      <c r="F66" s="719"/>
      <c r="G66" s="719"/>
      <c r="H66" s="719"/>
      <c r="I66" s="719"/>
      <c r="J66" s="719"/>
      <c r="K66" s="611"/>
      <c r="L66" s="611"/>
      <c r="M66" s="611"/>
      <c r="N66" s="611"/>
    </row>
    <row r="67" spans="1:14">
      <c r="A67" s="593" t="s">
        <v>521</v>
      </c>
      <c r="B67" s="592">
        <f>B19</f>
        <v>9.7649243259429941</v>
      </c>
      <c r="C67" s="717" t="s">
        <v>700</v>
      </c>
      <c r="D67" s="718"/>
      <c r="E67" s="719" t="s">
        <v>657</v>
      </c>
      <c r="F67" s="719"/>
      <c r="G67" s="719"/>
      <c r="H67" s="719"/>
      <c r="I67" s="719"/>
      <c r="J67" s="719"/>
      <c r="K67" s="611"/>
      <c r="L67" s="611"/>
      <c r="M67" s="611"/>
      <c r="N67" s="611"/>
    </row>
  </sheetData>
  <mergeCells count="33">
    <mergeCell ref="E67:J67"/>
    <mergeCell ref="C67:D67"/>
    <mergeCell ref="A1:L1"/>
    <mergeCell ref="E53:J53"/>
    <mergeCell ref="E54:J54"/>
    <mergeCell ref="E55:J55"/>
    <mergeCell ref="E56:J56"/>
    <mergeCell ref="E57:J57"/>
    <mergeCell ref="E58:J58"/>
    <mergeCell ref="C64:D64"/>
    <mergeCell ref="C65:D65"/>
    <mergeCell ref="C66:D66"/>
    <mergeCell ref="E64:J64"/>
    <mergeCell ref="E65:J65"/>
    <mergeCell ref="E66:J66"/>
    <mergeCell ref="C61:D61"/>
    <mergeCell ref="C62:D62"/>
    <mergeCell ref="C63:D63"/>
    <mergeCell ref="E61:J61"/>
    <mergeCell ref="E62:J62"/>
    <mergeCell ref="E63:J63"/>
    <mergeCell ref="C58:D58"/>
    <mergeCell ref="C59:D59"/>
    <mergeCell ref="C60:D60"/>
    <mergeCell ref="E59:J59"/>
    <mergeCell ref="E60:J60"/>
    <mergeCell ref="C55:D55"/>
    <mergeCell ref="C56:D56"/>
    <mergeCell ref="C57:D57"/>
    <mergeCell ref="D32:F32"/>
    <mergeCell ref="H32:J32"/>
    <mergeCell ref="C53:D53"/>
    <mergeCell ref="C54:D54"/>
  </mergeCells>
  <pageMargins left="0.7" right="0.7" top="0.75" bottom="0.75" header="0.3" footer="0.3"/>
  <pageSetup orientation="portrait" verticalDpi="0" r:id="rId1"/>
  <headerFooter>
    <oddHeader>&amp;R&amp;F
&amp;A</oddHeader>
    <oddFooter xml:space="preserve">&amp;RFebruary 2014
</oddFooter>
  </headerFooter>
  <drawing r:id="rId2"/>
</worksheet>
</file>

<file path=xl/worksheets/sheet24.xml><?xml version="1.0" encoding="utf-8"?>
<worksheet xmlns="http://schemas.openxmlformats.org/spreadsheetml/2006/main" xmlns:r="http://schemas.openxmlformats.org/officeDocument/2006/relationships">
  <sheetPr codeName="Sheet18"/>
  <dimension ref="A1:X87"/>
  <sheetViews>
    <sheetView showZeros="0" topLeftCell="A16" zoomScale="80" zoomScaleNormal="80" workbookViewId="0">
      <selection activeCell="D48" sqref="D48"/>
    </sheetView>
  </sheetViews>
  <sheetFormatPr defaultColWidth="8.85546875" defaultRowHeight="12.75"/>
  <cols>
    <col min="1" max="1" width="10" customWidth="1"/>
    <col min="2" max="2" width="13.42578125" customWidth="1"/>
    <col min="3" max="3" width="13.42578125" style="1" customWidth="1"/>
    <col min="4" max="24" width="13.42578125" customWidth="1"/>
  </cols>
  <sheetData>
    <row r="1" spans="1:17" ht="81.75" customHeight="1">
      <c r="A1" s="674" t="s">
        <v>679</v>
      </c>
      <c r="B1" s="674"/>
      <c r="C1" s="674"/>
      <c r="D1" s="674"/>
      <c r="E1" s="674"/>
      <c r="F1" s="674"/>
      <c r="G1" s="674"/>
      <c r="H1" s="674"/>
      <c r="I1" s="674"/>
      <c r="J1" s="674"/>
      <c r="K1" s="674"/>
      <c r="L1" s="674"/>
      <c r="M1" s="674"/>
      <c r="N1" s="674"/>
      <c r="O1" s="674"/>
      <c r="P1" s="335"/>
      <c r="Q1" s="335"/>
    </row>
    <row r="2" spans="1:17">
      <c r="A2" s="204"/>
    </row>
    <row r="3" spans="1:17" ht="14.25" customHeight="1"/>
    <row r="4" spans="1:17" ht="14.25" customHeight="1"/>
    <row r="5" spans="1:17" ht="14.25" customHeight="1"/>
    <row r="6" spans="1:17" ht="14.25" customHeight="1"/>
    <row r="7" spans="1:17" ht="14.25" customHeight="1"/>
    <row r="8" spans="1:17" ht="14.25" customHeight="1"/>
    <row r="9" spans="1:17" ht="14.25" customHeight="1"/>
    <row r="10" spans="1:17" ht="14.25" customHeight="1"/>
    <row r="11" spans="1:17" ht="14.25" customHeight="1"/>
    <row r="12" spans="1:17" ht="14.25" customHeight="1"/>
    <row r="13" spans="1:17" ht="14.25" customHeight="1"/>
    <row r="14" spans="1:17" ht="14.25" customHeight="1"/>
    <row r="15" spans="1:17" ht="14.25" customHeight="1"/>
    <row r="16" spans="1:17" ht="14.25" customHeight="1"/>
    <row r="17" spans="1:14" ht="14.25" customHeight="1"/>
    <row r="18" spans="1:14" ht="14.25" customHeight="1"/>
    <row r="19" spans="1:14" ht="14.25" customHeight="1"/>
    <row r="20" spans="1:14" ht="14.25" customHeight="1"/>
    <row r="21" spans="1:14" ht="14.25" customHeight="1"/>
    <row r="22" spans="1:14" ht="14.25" customHeight="1"/>
    <row r="23" spans="1:14" ht="14.25" customHeight="1"/>
    <row r="24" spans="1:14" ht="14.25" customHeight="1"/>
    <row r="25" spans="1:14">
      <c r="B25" s="72"/>
    </row>
    <row r="26" spans="1:14">
      <c r="A26" s="17" t="s">
        <v>78</v>
      </c>
      <c r="B26" s="17"/>
      <c r="C26" s="17"/>
      <c r="D26" s="17"/>
      <c r="E26" s="17"/>
      <c r="F26" s="17"/>
      <c r="G26" s="17"/>
      <c r="H26" s="17"/>
      <c r="I26" s="17"/>
      <c r="J26" s="17"/>
      <c r="K26" s="17"/>
      <c r="L26" s="17"/>
      <c r="M26" s="17"/>
      <c r="N26" s="17"/>
    </row>
    <row r="27" spans="1:14" ht="51">
      <c r="A27" s="67" t="s">
        <v>131</v>
      </c>
      <c r="B27" s="55" t="s">
        <v>207</v>
      </c>
      <c r="C27" s="17"/>
      <c r="D27" s="17"/>
      <c r="E27" s="17"/>
      <c r="F27" s="17"/>
      <c r="G27" s="17"/>
      <c r="H27" s="17"/>
      <c r="I27" s="17"/>
      <c r="J27" s="17"/>
      <c r="K27" s="17"/>
      <c r="L27" s="17"/>
      <c r="M27" s="17"/>
      <c r="N27" s="17"/>
    </row>
    <row r="28" spans="1:14">
      <c r="A28" s="345" t="s">
        <v>229</v>
      </c>
      <c r="B28" s="16">
        <f>N52</f>
        <v>5.5238179999999995</v>
      </c>
      <c r="C28" s="17"/>
      <c r="D28" s="17"/>
      <c r="E28" s="17"/>
      <c r="F28" s="17"/>
      <c r="G28" s="17"/>
      <c r="H28" s="17"/>
      <c r="I28" s="17"/>
      <c r="J28" s="17"/>
      <c r="K28" s="17"/>
      <c r="L28" s="17"/>
      <c r="M28" s="17"/>
      <c r="N28" s="17"/>
    </row>
    <row r="29" spans="1:14">
      <c r="A29" s="345" t="s">
        <v>230</v>
      </c>
      <c r="B29" s="16">
        <f t="shared" ref="B29:B37" si="0">N53</f>
        <v>8.4937329999999989</v>
      </c>
      <c r="C29" s="17"/>
      <c r="D29" s="17"/>
      <c r="E29" s="17"/>
      <c r="F29" s="17"/>
      <c r="G29" s="17"/>
      <c r="H29" s="17"/>
      <c r="I29" s="17"/>
      <c r="J29" s="17"/>
      <c r="K29" s="17"/>
      <c r="L29" s="17"/>
      <c r="M29" s="17"/>
      <c r="N29" s="17"/>
    </row>
    <row r="30" spans="1:14">
      <c r="A30" s="345" t="s">
        <v>231</v>
      </c>
      <c r="B30" s="16">
        <f t="shared" si="0"/>
        <v>19.305638999999999</v>
      </c>
      <c r="C30" s="17"/>
      <c r="D30" s="17"/>
      <c r="E30" s="17"/>
      <c r="F30" s="17"/>
      <c r="G30" s="17"/>
      <c r="H30" s="17"/>
      <c r="I30" s="17"/>
      <c r="J30" s="17"/>
      <c r="K30" s="17"/>
      <c r="L30" s="17"/>
      <c r="M30" s="17"/>
      <c r="N30" s="17"/>
    </row>
    <row r="31" spans="1:14">
      <c r="A31" s="345" t="s">
        <v>232</v>
      </c>
      <c r="B31" s="16">
        <f t="shared" si="0"/>
        <v>35.211089000000001</v>
      </c>
      <c r="C31" s="17"/>
      <c r="D31" s="17"/>
      <c r="E31" s="17"/>
      <c r="F31" s="17"/>
      <c r="G31" s="17"/>
      <c r="H31" s="17"/>
      <c r="I31" s="17"/>
      <c r="J31" s="17"/>
      <c r="K31" s="17"/>
      <c r="L31" s="17"/>
      <c r="M31" s="17"/>
      <c r="N31" s="17"/>
    </row>
    <row r="32" spans="1:14">
      <c r="A32" s="345" t="s">
        <v>233</v>
      </c>
      <c r="B32" s="16">
        <f t="shared" si="0"/>
        <v>47.027518000000008</v>
      </c>
      <c r="C32" s="17"/>
      <c r="D32" s="17"/>
      <c r="E32" s="17"/>
      <c r="F32" s="17"/>
      <c r="G32" s="17"/>
      <c r="H32" s="17"/>
      <c r="I32" s="17"/>
      <c r="J32" s="17"/>
      <c r="K32" s="17"/>
      <c r="L32" s="17"/>
      <c r="M32" s="17"/>
      <c r="N32" s="17"/>
    </row>
    <row r="33" spans="1:14">
      <c r="A33" s="345" t="s">
        <v>172</v>
      </c>
      <c r="B33" s="16">
        <f t="shared" si="0"/>
        <v>68.058941000000019</v>
      </c>
      <c r="C33" s="17"/>
      <c r="D33" s="17"/>
      <c r="E33" s="17"/>
      <c r="F33" s="17"/>
      <c r="G33" s="17"/>
      <c r="H33" s="17"/>
      <c r="I33" s="17"/>
      <c r="J33" s="17"/>
      <c r="K33" s="17"/>
      <c r="L33" s="17"/>
      <c r="M33" s="17"/>
      <c r="N33" s="17"/>
    </row>
    <row r="34" spans="1:14">
      <c r="A34" s="345" t="s">
        <v>197</v>
      </c>
      <c r="B34" s="16">
        <f t="shared" si="0"/>
        <v>90.638565</v>
      </c>
      <c r="C34" s="17"/>
      <c r="D34" s="17"/>
      <c r="E34" s="17"/>
      <c r="F34" s="17"/>
      <c r="G34" s="17"/>
      <c r="H34" s="17"/>
      <c r="I34" s="17"/>
      <c r="J34" s="17"/>
      <c r="K34" s="17"/>
      <c r="L34" s="17"/>
      <c r="M34" s="17"/>
      <c r="N34" s="17"/>
    </row>
    <row r="35" spans="1:14">
      <c r="A35" s="345" t="s">
        <v>198</v>
      </c>
      <c r="B35" s="16">
        <f t="shared" si="0"/>
        <v>127.53830099999999</v>
      </c>
      <c r="C35" s="17"/>
      <c r="D35" s="17"/>
      <c r="E35" s="17"/>
      <c r="F35" s="17"/>
      <c r="G35" s="17"/>
      <c r="H35" s="17"/>
      <c r="I35" s="17"/>
      <c r="J35" s="17"/>
      <c r="K35" s="17"/>
      <c r="L35" s="17"/>
      <c r="M35" s="17"/>
      <c r="N35" s="17"/>
    </row>
    <row r="36" spans="1:14">
      <c r="A36" s="345" t="s">
        <v>199</v>
      </c>
      <c r="B36" s="16">
        <f t="shared" si="0"/>
        <v>155.66119599999999</v>
      </c>
      <c r="C36" s="17"/>
      <c r="D36" s="17"/>
      <c r="E36" s="17"/>
      <c r="F36" s="17"/>
      <c r="G36" s="17"/>
      <c r="H36" s="17"/>
      <c r="I36" s="17"/>
      <c r="J36" s="17"/>
      <c r="K36" s="17"/>
      <c r="L36" s="17"/>
      <c r="M36" s="17"/>
      <c r="N36" s="17"/>
    </row>
    <row r="37" spans="1:14">
      <c r="A37" s="200" t="s">
        <v>275</v>
      </c>
      <c r="B37" s="16">
        <f t="shared" si="0"/>
        <v>254.66382900000002</v>
      </c>
      <c r="C37" s="17"/>
      <c r="D37" s="17"/>
      <c r="E37" s="17"/>
      <c r="F37" s="17"/>
      <c r="G37" s="17"/>
      <c r="H37" s="17"/>
      <c r="I37" s="17"/>
      <c r="J37" s="17"/>
      <c r="K37" s="17"/>
      <c r="L37" s="17"/>
      <c r="M37" s="17"/>
      <c r="N37" s="17"/>
    </row>
    <row r="38" spans="1:14">
      <c r="A38" s="346" t="s">
        <v>357</v>
      </c>
      <c r="B38" s="16">
        <f>N62</f>
        <v>412.799733</v>
      </c>
      <c r="C38" s="17"/>
      <c r="D38" s="17"/>
      <c r="E38" s="17"/>
      <c r="F38" s="17"/>
      <c r="G38" s="17"/>
      <c r="H38" s="17"/>
      <c r="I38" s="17"/>
      <c r="J38" s="17"/>
      <c r="K38" s="17"/>
      <c r="L38" s="17"/>
      <c r="M38" s="17"/>
      <c r="N38" s="17"/>
    </row>
    <row r="39" spans="1:14" ht="12" customHeight="1">
      <c r="A39" s="55" t="s">
        <v>409</v>
      </c>
      <c r="B39" s="16">
        <f>N63</f>
        <v>501.38018900000003</v>
      </c>
      <c r="C39" s="17"/>
      <c r="D39" s="17"/>
      <c r="E39" s="17"/>
      <c r="F39" s="17"/>
      <c r="G39" s="17"/>
      <c r="H39" s="17"/>
      <c r="I39" s="17"/>
      <c r="J39" s="17"/>
      <c r="K39" s="17"/>
      <c r="L39" s="17"/>
      <c r="M39" s="17"/>
      <c r="N39" s="17"/>
    </row>
    <row r="40" spans="1:14" ht="12" customHeight="1">
      <c r="A40" s="55" t="s">
        <v>451</v>
      </c>
      <c r="B40" s="16">
        <f>N64</f>
        <v>570.28234899999995</v>
      </c>
      <c r="C40" s="17"/>
      <c r="D40" s="17"/>
      <c r="E40" s="17"/>
      <c r="F40" s="17"/>
      <c r="G40" s="17"/>
      <c r="H40" s="17"/>
      <c r="I40" s="17"/>
      <c r="J40" s="17"/>
      <c r="K40" s="17"/>
      <c r="L40" s="17"/>
      <c r="M40" s="17"/>
      <c r="N40" s="17"/>
    </row>
    <row r="41" spans="1:14" s="462" customFormat="1" ht="12" customHeight="1">
      <c r="A41" s="504" t="s">
        <v>578</v>
      </c>
      <c r="B41" s="470">
        <f>N65</f>
        <v>749.40014000000008</v>
      </c>
      <c r="C41" s="471"/>
      <c r="D41" s="471"/>
      <c r="E41" s="471"/>
      <c r="F41" s="471"/>
      <c r="G41" s="471"/>
      <c r="H41" s="471"/>
      <c r="I41" s="471"/>
      <c r="J41" s="471"/>
      <c r="K41" s="471"/>
      <c r="L41" s="471"/>
      <c r="M41" s="471"/>
      <c r="N41" s="471"/>
    </row>
    <row r="42" spans="1:14" ht="12.75" customHeight="1">
      <c r="A42" s="55" t="s">
        <v>207</v>
      </c>
      <c r="B42" s="16">
        <f>SUM(B28:B41)</f>
        <v>3045.98504</v>
      </c>
      <c r="C42" s="17"/>
      <c r="D42" s="17"/>
      <c r="E42" s="17"/>
      <c r="F42" s="17"/>
      <c r="G42" s="17"/>
      <c r="H42" s="17"/>
      <c r="I42" s="17"/>
      <c r="J42" s="17"/>
      <c r="K42" s="17"/>
      <c r="L42" s="17"/>
      <c r="M42" s="17"/>
      <c r="N42" s="17"/>
    </row>
    <row r="43" spans="1:14">
      <c r="A43" s="54"/>
      <c r="B43" s="50"/>
      <c r="C43" s="17"/>
      <c r="D43" s="17"/>
      <c r="E43" s="17"/>
      <c r="F43" s="17"/>
      <c r="G43" s="17"/>
      <c r="H43" s="17"/>
      <c r="I43" s="17"/>
      <c r="J43" s="17"/>
      <c r="K43" s="17"/>
      <c r="L43" s="17"/>
      <c r="M43" s="17"/>
      <c r="N43" s="17"/>
    </row>
    <row r="44" spans="1:14">
      <c r="A44" s="104"/>
    </row>
    <row r="45" spans="1:14">
      <c r="A45" s="208"/>
    </row>
    <row r="46" spans="1:14">
      <c r="A46" s="104"/>
    </row>
    <row r="47" spans="1:14">
      <c r="A47" s="208"/>
    </row>
    <row r="48" spans="1:14">
      <c r="A48" s="208"/>
    </row>
    <row r="50" spans="1:19">
      <c r="A50" t="s">
        <v>77</v>
      </c>
      <c r="C50"/>
      <c r="R50" s="12"/>
    </row>
    <row r="51" spans="1:19" s="122" customFormat="1" ht="38.25">
      <c r="A51" s="300" t="s">
        <v>171</v>
      </c>
      <c r="B51" s="310" t="s">
        <v>142</v>
      </c>
      <c r="C51" s="147" t="s">
        <v>72</v>
      </c>
      <c r="D51" s="138" t="s">
        <v>228</v>
      </c>
      <c r="E51" s="147" t="s">
        <v>129</v>
      </c>
      <c r="F51" s="147" t="s">
        <v>130</v>
      </c>
      <c r="G51" s="147" t="s">
        <v>97</v>
      </c>
      <c r="H51" s="310" t="s">
        <v>98</v>
      </c>
      <c r="I51" s="147" t="s">
        <v>99</v>
      </c>
      <c r="J51" s="491" t="s">
        <v>464</v>
      </c>
      <c r="K51" s="147" t="s">
        <v>104</v>
      </c>
      <c r="L51" s="147" t="s">
        <v>158</v>
      </c>
      <c r="M51" s="147" t="s">
        <v>105</v>
      </c>
      <c r="N51" s="147" t="s">
        <v>213</v>
      </c>
    </row>
    <row r="52" spans="1:19">
      <c r="A52" s="345" t="s">
        <v>229</v>
      </c>
      <c r="B52" s="3">
        <f>(H71+I71+J71)/1000000</f>
        <v>0.22028700000000001</v>
      </c>
      <c r="C52" s="3">
        <f t="shared" ref="C52:D64" si="1">B71/1000000</f>
        <v>1.03E-4</v>
      </c>
      <c r="D52" s="3">
        <f t="shared" si="1"/>
        <v>0</v>
      </c>
      <c r="E52" s="3">
        <f>(D71+E71+F71)/1000000</f>
        <v>2.3352249999999999</v>
      </c>
      <c r="F52" s="3">
        <f>G71/1000000</f>
        <v>0.97013799999999994</v>
      </c>
      <c r="G52" s="3">
        <f>(K71+L71+M71+N71+O71)/1000000</f>
        <v>0.61549900000000002</v>
      </c>
      <c r="H52" s="3">
        <f t="shared" ref="H52:H60" si="2">P71/1000000</f>
        <v>0</v>
      </c>
      <c r="I52" s="3">
        <f>(Q71+R71+S71)/1000000</f>
        <v>0.12768199999999999</v>
      </c>
      <c r="J52" s="3">
        <f>T71/1000000</f>
        <v>0</v>
      </c>
      <c r="K52" s="3">
        <f t="shared" ref="K52:M64" si="3">U71/1000000</f>
        <v>1.2243E-2</v>
      </c>
      <c r="L52" s="3">
        <f t="shared" si="3"/>
        <v>1.0544709999999999</v>
      </c>
      <c r="M52" s="3">
        <f t="shared" si="3"/>
        <v>0.18817</v>
      </c>
      <c r="N52" s="3">
        <f>SUM(B52:M52)</f>
        <v>5.5238179999999995</v>
      </c>
    </row>
    <row r="53" spans="1:19">
      <c r="A53" s="345" t="s">
        <v>230</v>
      </c>
      <c r="B53" s="3">
        <f t="shared" ref="B53:B64" si="4">(H72+I72+J72)/1000000</f>
        <v>0.96677800000000003</v>
      </c>
      <c r="C53" s="3">
        <f t="shared" si="1"/>
        <v>2.1289999999999998E-3</v>
      </c>
      <c r="D53" s="3">
        <f t="shared" si="1"/>
        <v>0</v>
      </c>
      <c r="E53" s="3">
        <f t="shared" ref="E53:E64" si="5">(D72+E72+F72)/1000000</f>
        <v>2.635491</v>
      </c>
      <c r="F53" s="3">
        <f t="shared" ref="F53:F64" si="6">G72/1000000</f>
        <v>1.0332300000000001</v>
      </c>
      <c r="G53" s="3">
        <f t="shared" ref="G53:G64" si="7">(K72+L72+M72+N72+O72)/1000000</f>
        <v>1.2371300000000001</v>
      </c>
      <c r="H53" s="3">
        <f t="shared" si="2"/>
        <v>0</v>
      </c>
      <c r="I53" s="3">
        <f t="shared" ref="I53:I61" si="8">(Q72+R72+S72)/1000000</f>
        <v>0.24507000000000001</v>
      </c>
      <c r="J53" s="3">
        <f t="shared" ref="J53:J64" si="9">T72/1000000</f>
        <v>0</v>
      </c>
      <c r="K53" s="3">
        <f t="shared" si="3"/>
        <v>3.3465000000000002E-2</v>
      </c>
      <c r="L53" s="3">
        <f t="shared" si="3"/>
        <v>2.0839759999999998</v>
      </c>
      <c r="M53" s="3">
        <f t="shared" si="3"/>
        <v>0.25646400000000003</v>
      </c>
      <c r="N53" s="3">
        <f t="shared" ref="N53:N64" si="10">SUM(B53:M53)</f>
        <v>8.4937329999999989</v>
      </c>
      <c r="R53" s="44"/>
      <c r="S53" s="44"/>
    </row>
    <row r="54" spans="1:19">
      <c r="A54" s="345" t="s">
        <v>231</v>
      </c>
      <c r="B54" s="3">
        <f t="shared" si="4"/>
        <v>3.681108</v>
      </c>
      <c r="C54" s="3">
        <f t="shared" si="1"/>
        <v>2.9940000000000001E-3</v>
      </c>
      <c r="D54" s="3">
        <f t="shared" si="1"/>
        <v>0</v>
      </c>
      <c r="E54" s="3">
        <f t="shared" si="5"/>
        <v>5.2764949999999997</v>
      </c>
      <c r="F54" s="3">
        <f t="shared" si="6"/>
        <v>1.4161619999999999</v>
      </c>
      <c r="G54" s="3">
        <f t="shared" si="7"/>
        <v>4.6335160000000002</v>
      </c>
      <c r="H54" s="3">
        <f t="shared" si="2"/>
        <v>0</v>
      </c>
      <c r="I54" s="3">
        <f t="shared" si="8"/>
        <v>0.39949600000000002</v>
      </c>
      <c r="J54" s="3">
        <f t="shared" si="9"/>
        <v>0</v>
      </c>
      <c r="K54" s="3">
        <f t="shared" si="3"/>
        <v>8.5666999999999993E-2</v>
      </c>
      <c r="L54" s="3">
        <f t="shared" si="3"/>
        <v>3.5478139999999998</v>
      </c>
      <c r="M54" s="3">
        <f t="shared" si="3"/>
        <v>0.26238699999999998</v>
      </c>
      <c r="N54" s="3">
        <f t="shared" si="10"/>
        <v>19.305638999999999</v>
      </c>
      <c r="R54" s="196"/>
      <c r="S54" s="68"/>
    </row>
    <row r="55" spans="1:19">
      <c r="A55" s="345" t="s">
        <v>232</v>
      </c>
      <c r="B55" s="3">
        <f t="shared" si="4"/>
        <v>4.15219</v>
      </c>
      <c r="C55" s="3">
        <f t="shared" si="1"/>
        <v>2.7172000000000002E-2</v>
      </c>
      <c r="D55" s="3">
        <f t="shared" si="1"/>
        <v>0</v>
      </c>
      <c r="E55" s="3">
        <f t="shared" si="5"/>
        <v>10.918177</v>
      </c>
      <c r="F55" s="3">
        <f t="shared" si="6"/>
        <v>4.6828409999999998</v>
      </c>
      <c r="G55" s="3">
        <f t="shared" si="7"/>
        <v>3.7176749999999998</v>
      </c>
      <c r="H55" s="3">
        <f t="shared" si="2"/>
        <v>0</v>
      </c>
      <c r="I55" s="3">
        <f t="shared" si="8"/>
        <v>0.85816700000000001</v>
      </c>
      <c r="J55" s="3">
        <f t="shared" si="9"/>
        <v>0</v>
      </c>
      <c r="K55" s="3">
        <f t="shared" si="3"/>
        <v>0.10846600000000001</v>
      </c>
      <c r="L55" s="3">
        <f t="shared" si="3"/>
        <v>10.448394</v>
      </c>
      <c r="M55" s="3">
        <f t="shared" si="3"/>
        <v>0.29800700000000002</v>
      </c>
      <c r="N55" s="3">
        <f t="shared" si="10"/>
        <v>35.211089000000001</v>
      </c>
      <c r="R55" s="196"/>
      <c r="S55" s="68"/>
    </row>
    <row r="56" spans="1:19">
      <c r="A56" s="345" t="s">
        <v>233</v>
      </c>
      <c r="B56" s="3">
        <f t="shared" si="4"/>
        <v>6.7723560000000003</v>
      </c>
      <c r="C56" s="3">
        <f t="shared" si="1"/>
        <v>6.191E-2</v>
      </c>
      <c r="D56" s="3">
        <f t="shared" si="1"/>
        <v>0</v>
      </c>
      <c r="E56" s="3">
        <f t="shared" si="5"/>
        <v>15.665039</v>
      </c>
      <c r="F56" s="3">
        <f t="shared" si="6"/>
        <v>3.396452</v>
      </c>
      <c r="G56" s="3">
        <f t="shared" si="7"/>
        <v>8.9044319999999999</v>
      </c>
      <c r="H56" s="3">
        <f t="shared" si="2"/>
        <v>0</v>
      </c>
      <c r="I56" s="3">
        <f t="shared" si="8"/>
        <v>0.959229</v>
      </c>
      <c r="J56" s="3">
        <f t="shared" si="9"/>
        <v>0.29478399999999999</v>
      </c>
      <c r="K56" s="3">
        <f t="shared" si="3"/>
        <v>0.419958</v>
      </c>
      <c r="L56" s="3">
        <f t="shared" si="3"/>
        <v>10.301456</v>
      </c>
      <c r="M56" s="3">
        <f t="shared" si="3"/>
        <v>0.25190200000000001</v>
      </c>
      <c r="N56" s="3">
        <f t="shared" si="10"/>
        <v>47.027518000000008</v>
      </c>
      <c r="R56" s="196"/>
      <c r="S56" s="68"/>
    </row>
    <row r="57" spans="1:19">
      <c r="A57" s="345" t="s">
        <v>172</v>
      </c>
      <c r="B57" s="3">
        <f t="shared" si="4"/>
        <v>5.6970169999999998</v>
      </c>
      <c r="C57" s="3">
        <f t="shared" si="1"/>
        <v>5.7355999999999997E-2</v>
      </c>
      <c r="D57" s="3">
        <f t="shared" si="1"/>
        <v>0</v>
      </c>
      <c r="E57" s="3">
        <f t="shared" si="5"/>
        <v>26.553149999999999</v>
      </c>
      <c r="F57" s="3">
        <f t="shared" si="6"/>
        <v>3.5840399999999999</v>
      </c>
      <c r="G57" s="3">
        <f t="shared" si="7"/>
        <v>15.084555</v>
      </c>
      <c r="H57" s="3">
        <f t="shared" si="2"/>
        <v>0</v>
      </c>
      <c r="I57" s="3">
        <f t="shared" si="8"/>
        <v>1.798149</v>
      </c>
      <c r="J57" s="3">
        <f t="shared" si="9"/>
        <v>1.705891</v>
      </c>
      <c r="K57" s="3">
        <f t="shared" si="3"/>
        <v>0.487377</v>
      </c>
      <c r="L57" s="3">
        <f t="shared" si="3"/>
        <v>12.834851</v>
      </c>
      <c r="M57" s="3">
        <f t="shared" si="3"/>
        <v>0.25655499999999998</v>
      </c>
      <c r="N57" s="3">
        <f t="shared" si="10"/>
        <v>68.058941000000019</v>
      </c>
      <c r="R57" s="196"/>
      <c r="S57" s="69"/>
    </row>
    <row r="58" spans="1:19">
      <c r="A58" s="345" t="s">
        <v>197</v>
      </c>
      <c r="B58" s="3">
        <f t="shared" si="4"/>
        <v>7.7782669999999996</v>
      </c>
      <c r="C58" s="3">
        <f t="shared" si="1"/>
        <v>3.5497000000000001E-2</v>
      </c>
      <c r="D58" s="3">
        <f t="shared" si="1"/>
        <v>0</v>
      </c>
      <c r="E58" s="3">
        <f t="shared" si="5"/>
        <v>41.413795</v>
      </c>
      <c r="F58" s="3">
        <f t="shared" si="6"/>
        <v>4.0528529999999998</v>
      </c>
      <c r="G58" s="3">
        <f t="shared" si="7"/>
        <v>11.929658999999999</v>
      </c>
      <c r="H58" s="3">
        <f t="shared" si="2"/>
        <v>1.668191</v>
      </c>
      <c r="I58" s="3">
        <f t="shared" si="8"/>
        <v>4.6873430000000003</v>
      </c>
      <c r="J58" s="3">
        <f t="shared" si="9"/>
        <v>4.9097</v>
      </c>
      <c r="K58" s="3">
        <f t="shared" si="3"/>
        <v>0.36133100000000001</v>
      </c>
      <c r="L58" s="3">
        <f t="shared" si="3"/>
        <v>13.483575999999999</v>
      </c>
      <c r="M58" s="3">
        <f t="shared" si="3"/>
        <v>0.318353</v>
      </c>
      <c r="N58" s="3">
        <f t="shared" si="10"/>
        <v>90.638565</v>
      </c>
      <c r="R58" s="196"/>
      <c r="S58" s="69"/>
    </row>
    <row r="59" spans="1:19">
      <c r="A59" s="345" t="s">
        <v>198</v>
      </c>
      <c r="B59" s="3">
        <f t="shared" si="4"/>
        <v>7.324192</v>
      </c>
      <c r="C59" s="3">
        <f t="shared" si="1"/>
        <v>4.8910000000000002E-2</v>
      </c>
      <c r="D59" s="3">
        <f t="shared" si="1"/>
        <v>0</v>
      </c>
      <c r="E59" s="3">
        <f t="shared" si="5"/>
        <v>30.983453000000001</v>
      </c>
      <c r="F59" s="3">
        <f t="shared" si="6"/>
        <v>9.2883189999999995</v>
      </c>
      <c r="G59" s="3">
        <f t="shared" si="7"/>
        <v>24.321784000000001</v>
      </c>
      <c r="H59" s="3">
        <f t="shared" si="2"/>
        <v>33.357463000000003</v>
      </c>
      <c r="I59" s="3">
        <f t="shared" si="8"/>
        <v>8.1320409999999992</v>
      </c>
      <c r="J59" s="3">
        <f t="shared" si="9"/>
        <v>7.0392739999999998</v>
      </c>
      <c r="K59" s="3">
        <f t="shared" si="3"/>
        <v>1.215012</v>
      </c>
      <c r="L59" s="3">
        <f t="shared" si="3"/>
        <v>5.7133310000000002</v>
      </c>
      <c r="M59" s="3">
        <f t="shared" si="3"/>
        <v>0.114522</v>
      </c>
      <c r="N59" s="3">
        <f t="shared" si="10"/>
        <v>127.53830099999999</v>
      </c>
      <c r="R59" s="196"/>
      <c r="S59" s="70"/>
    </row>
    <row r="60" spans="1:19">
      <c r="A60" s="345" t="s">
        <v>199</v>
      </c>
      <c r="B60" s="3">
        <f t="shared" si="4"/>
        <v>3.5718839999999998</v>
      </c>
      <c r="C60" s="3">
        <f t="shared" si="1"/>
        <v>0.30386999999999997</v>
      </c>
      <c r="D60" s="3">
        <f t="shared" si="1"/>
        <v>0</v>
      </c>
      <c r="E60" s="3">
        <f t="shared" si="5"/>
        <v>38.747579999999999</v>
      </c>
      <c r="F60" s="3">
        <f t="shared" si="6"/>
        <v>10.177527</v>
      </c>
      <c r="G60" s="3">
        <f t="shared" si="7"/>
        <v>16.757476</v>
      </c>
      <c r="H60" s="3">
        <f t="shared" si="2"/>
        <v>47.736139999999999</v>
      </c>
      <c r="I60" s="3">
        <f t="shared" si="8"/>
        <v>10.732725</v>
      </c>
      <c r="J60" s="3">
        <f t="shared" si="9"/>
        <v>10.672893999999999</v>
      </c>
      <c r="K60" s="3">
        <f t="shared" si="3"/>
        <v>0.39932299999999998</v>
      </c>
      <c r="L60" s="3">
        <f t="shared" si="3"/>
        <v>16.487646000000002</v>
      </c>
      <c r="M60" s="3">
        <f t="shared" si="3"/>
        <v>7.4131000000000002E-2</v>
      </c>
      <c r="N60" s="3">
        <f t="shared" si="10"/>
        <v>155.66119599999999</v>
      </c>
      <c r="R60" s="196"/>
      <c r="S60" s="70"/>
    </row>
    <row r="61" spans="1:19">
      <c r="A61" s="200" t="s">
        <v>275</v>
      </c>
      <c r="B61" s="3">
        <f t="shared" si="4"/>
        <v>5.1073000000000004</v>
      </c>
      <c r="C61" s="3">
        <f t="shared" si="1"/>
        <v>0.47285700000000003</v>
      </c>
      <c r="D61" s="3">
        <f t="shared" si="1"/>
        <v>37.058059999999998</v>
      </c>
      <c r="E61" s="3">
        <f t="shared" si="5"/>
        <v>54.500664</v>
      </c>
      <c r="F61" s="3">
        <f t="shared" si="6"/>
        <v>5.6774750000000003</v>
      </c>
      <c r="G61" s="3">
        <f t="shared" si="7"/>
        <v>38.827043000000003</v>
      </c>
      <c r="H61" s="3">
        <f>P80/1000000</f>
        <v>47.205446000000002</v>
      </c>
      <c r="I61" s="3">
        <f t="shared" si="8"/>
        <v>17.247733</v>
      </c>
      <c r="J61" s="3">
        <f t="shared" si="9"/>
        <v>8.655132</v>
      </c>
      <c r="K61" s="3">
        <f t="shared" si="3"/>
        <v>7.6994199999999999</v>
      </c>
      <c r="L61" s="3">
        <f t="shared" si="3"/>
        <v>31.722079000000001</v>
      </c>
      <c r="M61" s="3">
        <f t="shared" si="3"/>
        <v>0.49062</v>
      </c>
      <c r="N61" s="3">
        <f t="shared" si="10"/>
        <v>254.66382900000002</v>
      </c>
      <c r="R61" s="196"/>
      <c r="S61" s="70"/>
    </row>
    <row r="62" spans="1:19">
      <c r="A62" s="346" t="s">
        <v>357</v>
      </c>
      <c r="B62" s="3">
        <f t="shared" si="4"/>
        <v>4.4062020000000004</v>
      </c>
      <c r="C62" s="3">
        <f t="shared" si="1"/>
        <v>0.101671</v>
      </c>
      <c r="D62" s="3">
        <f t="shared" si="1"/>
        <v>52.599871</v>
      </c>
      <c r="E62" s="3">
        <f t="shared" si="5"/>
        <v>84.223157999999998</v>
      </c>
      <c r="F62" s="3">
        <f t="shared" si="6"/>
        <v>0.65940500000000002</v>
      </c>
      <c r="G62" s="3">
        <f t="shared" si="7"/>
        <v>51.945273</v>
      </c>
      <c r="H62" s="3">
        <f>P81/1000000</f>
        <v>79.756398000000004</v>
      </c>
      <c r="I62" s="3">
        <f>(Q81+R81+S81)/1000000</f>
        <v>22.897912999999999</v>
      </c>
      <c r="J62" s="3">
        <f t="shared" si="9"/>
        <v>12.42596</v>
      </c>
      <c r="K62" s="3">
        <f t="shared" si="3"/>
        <v>49.882874999999999</v>
      </c>
      <c r="L62" s="3">
        <f t="shared" si="3"/>
        <v>50.334622000000003</v>
      </c>
      <c r="M62" s="3">
        <f t="shared" si="3"/>
        <v>3.5663849999999999</v>
      </c>
      <c r="N62" s="3">
        <f t="shared" si="10"/>
        <v>412.799733</v>
      </c>
      <c r="R62" s="203"/>
      <c r="S62" s="70"/>
    </row>
    <row r="63" spans="1:19">
      <c r="A63" s="55" t="s">
        <v>409</v>
      </c>
      <c r="B63" s="3">
        <f t="shared" si="4"/>
        <v>5.042249</v>
      </c>
      <c r="C63" s="3">
        <f t="shared" si="1"/>
        <v>0.36860900000000002</v>
      </c>
      <c r="D63" s="3">
        <f t="shared" si="1"/>
        <v>112.330657</v>
      </c>
      <c r="E63" s="3">
        <f t="shared" si="5"/>
        <v>133.841386</v>
      </c>
      <c r="F63" s="3">
        <f t="shared" si="6"/>
        <v>0.72013300000000002</v>
      </c>
      <c r="G63" s="3">
        <f t="shared" si="7"/>
        <v>63.965963000000002</v>
      </c>
      <c r="H63" s="3">
        <f>P82/1000000</f>
        <v>98.766036999999997</v>
      </c>
      <c r="I63" s="3">
        <f>(Q82+R82+S82)/1000000</f>
        <v>20.180631999999999</v>
      </c>
      <c r="J63" s="3">
        <f t="shared" si="9"/>
        <v>20.538207</v>
      </c>
      <c r="K63" s="3">
        <f t="shared" si="3"/>
        <v>3.194725</v>
      </c>
      <c r="L63" s="3">
        <f t="shared" si="3"/>
        <v>38.272939999999998</v>
      </c>
      <c r="M63" s="3">
        <f t="shared" si="3"/>
        <v>4.1586509999999999</v>
      </c>
      <c r="N63" s="3">
        <f t="shared" si="10"/>
        <v>501.38018900000003</v>
      </c>
      <c r="R63" s="203"/>
      <c r="S63" s="70"/>
    </row>
    <row r="64" spans="1:19">
      <c r="A64" s="55" t="s">
        <v>451</v>
      </c>
      <c r="B64" s="3">
        <f t="shared" si="4"/>
        <v>10.626249</v>
      </c>
      <c r="C64" s="3">
        <f t="shared" si="1"/>
        <v>0.846248</v>
      </c>
      <c r="D64" s="3">
        <f t="shared" si="1"/>
        <v>120.025964</v>
      </c>
      <c r="E64" s="3">
        <f t="shared" si="5"/>
        <v>168.67674700000001</v>
      </c>
      <c r="F64" s="3">
        <f t="shared" si="6"/>
        <v>0.79108500000000004</v>
      </c>
      <c r="G64" s="3">
        <f t="shared" si="7"/>
        <v>70.588599000000002</v>
      </c>
      <c r="H64" s="3">
        <f>P83/1000000</f>
        <v>95.246110000000002</v>
      </c>
      <c r="I64" s="3">
        <f>(Q83+R83+S83)/1000000</f>
        <v>24.339347</v>
      </c>
      <c r="J64" s="3">
        <f t="shared" si="9"/>
        <v>16.768246000000001</v>
      </c>
      <c r="K64" s="3">
        <f t="shared" si="3"/>
        <v>6.7061929999999998</v>
      </c>
      <c r="L64" s="3">
        <f t="shared" si="3"/>
        <v>54.068233999999997</v>
      </c>
      <c r="M64" s="3">
        <f t="shared" si="3"/>
        <v>1.5993269999999999</v>
      </c>
      <c r="N64" s="3">
        <f t="shared" si="10"/>
        <v>570.28234899999995</v>
      </c>
      <c r="R64" s="203"/>
      <c r="S64" s="70"/>
    </row>
    <row r="65" spans="1:24" s="462" customFormat="1">
      <c r="A65" s="504" t="s">
        <v>578</v>
      </c>
      <c r="B65" s="464">
        <f t="shared" ref="B65" si="11">(H84+I84+J84)/1000000</f>
        <v>10.212370999999999</v>
      </c>
      <c r="C65" s="464">
        <f t="shared" ref="C65" si="12">B84/1000000</f>
        <v>0.67360799999999998</v>
      </c>
      <c r="D65" s="464">
        <f t="shared" ref="D65" si="13">C84/1000000</f>
        <v>120.930572</v>
      </c>
      <c r="E65" s="464">
        <f t="shared" ref="E65" si="14">(D84+E84+F84)/1000000</f>
        <v>209.906859</v>
      </c>
      <c r="F65" s="464">
        <f t="shared" ref="F65" si="15">G84/1000000</f>
        <v>4.4349480000000003</v>
      </c>
      <c r="G65" s="464">
        <f t="shared" ref="G65" si="16">(K84+L84+M84+N84+O84)/1000000</f>
        <v>111.743424</v>
      </c>
      <c r="H65" s="464">
        <f>P84/1000000</f>
        <v>135.28649799999999</v>
      </c>
      <c r="I65" s="464">
        <f>(Q84+R84+S84)/1000000</f>
        <v>38.223084999999998</v>
      </c>
      <c r="J65" s="464">
        <f t="shared" ref="J65" si="17">T84/1000000</f>
        <v>18.293759999999999</v>
      </c>
      <c r="K65" s="464">
        <f t="shared" ref="K65" si="18">U84/1000000</f>
        <v>5.756697</v>
      </c>
      <c r="L65" s="464">
        <f t="shared" ref="L65" si="19">V84/1000000</f>
        <v>89.251096000000004</v>
      </c>
      <c r="M65" s="464">
        <f t="shared" ref="M65" si="20">W84/1000000</f>
        <v>4.6872220000000002</v>
      </c>
      <c r="N65" s="464">
        <f t="shared" ref="N65" si="21">SUM(B65:M65)</f>
        <v>749.40014000000008</v>
      </c>
      <c r="R65" s="495"/>
      <c r="S65" s="481"/>
    </row>
    <row r="66" spans="1:24" s="122" customFormat="1" ht="38.25">
      <c r="A66" s="148" t="s">
        <v>207</v>
      </c>
      <c r="B66" s="159">
        <f>SUM(B52:B65)</f>
        <v>75.558450000000008</v>
      </c>
      <c r="C66" s="494">
        <f t="shared" ref="C66:N66" si="22">SUM(C52:C65)</f>
        <v>3.0029339999999998</v>
      </c>
      <c r="D66" s="494">
        <f t="shared" si="22"/>
        <v>442.94512399999996</v>
      </c>
      <c r="E66" s="494">
        <f t="shared" si="22"/>
        <v>825.67721899999992</v>
      </c>
      <c r="F66" s="494">
        <f t="shared" si="22"/>
        <v>50.884607999999993</v>
      </c>
      <c r="G66" s="494">
        <f t="shared" si="22"/>
        <v>424.27202799999998</v>
      </c>
      <c r="H66" s="494">
        <f t="shared" si="22"/>
        <v>539.02228300000002</v>
      </c>
      <c r="I66" s="494">
        <f t="shared" si="22"/>
        <v>150.82861200000002</v>
      </c>
      <c r="J66" s="494">
        <f t="shared" si="22"/>
        <v>101.30384800000002</v>
      </c>
      <c r="K66" s="494">
        <f t="shared" si="22"/>
        <v>76.362752</v>
      </c>
      <c r="L66" s="494">
        <f t="shared" si="22"/>
        <v>339.60448600000001</v>
      </c>
      <c r="M66" s="494">
        <f t="shared" si="22"/>
        <v>16.522696</v>
      </c>
      <c r="N66" s="494">
        <f t="shared" si="22"/>
        <v>3045.98504</v>
      </c>
      <c r="O66" s="301"/>
      <c r="P66" s="134"/>
      <c r="R66" s="302"/>
      <c r="S66" s="303"/>
    </row>
    <row r="67" spans="1:24">
      <c r="R67" s="196"/>
      <c r="S67" s="70"/>
    </row>
    <row r="68" spans="1:24">
      <c r="P68" s="12"/>
      <c r="Q68" s="12"/>
    </row>
    <row r="69" spans="1:24">
      <c r="A69" t="s">
        <v>63</v>
      </c>
      <c r="C69"/>
    </row>
    <row r="70" spans="1:24" s="122" customFormat="1" ht="25.5">
      <c r="A70" s="137" t="s">
        <v>132</v>
      </c>
      <c r="B70" s="147" t="s">
        <v>72</v>
      </c>
      <c r="C70" s="138" t="s">
        <v>228</v>
      </c>
      <c r="D70" s="147" t="s">
        <v>129</v>
      </c>
      <c r="E70" s="147" t="s">
        <v>214</v>
      </c>
      <c r="F70" s="147" t="s">
        <v>119</v>
      </c>
      <c r="G70" s="147" t="s">
        <v>130</v>
      </c>
      <c r="H70" s="147" t="s">
        <v>454</v>
      </c>
      <c r="I70" s="147" t="s">
        <v>73</v>
      </c>
      <c r="J70" s="310" t="s">
        <v>358</v>
      </c>
      <c r="K70" s="147" t="s">
        <v>97</v>
      </c>
      <c r="L70" s="147" t="s">
        <v>452</v>
      </c>
      <c r="M70" s="147" t="s">
        <v>453</v>
      </c>
      <c r="N70" s="310" t="s">
        <v>359</v>
      </c>
      <c r="O70" s="147" t="s">
        <v>455</v>
      </c>
      <c r="P70" s="310" t="s">
        <v>98</v>
      </c>
      <c r="Q70" s="147" t="s">
        <v>99</v>
      </c>
      <c r="R70" s="147" t="s">
        <v>322</v>
      </c>
      <c r="S70" s="147" t="s">
        <v>165</v>
      </c>
      <c r="T70" s="148" t="s">
        <v>263</v>
      </c>
      <c r="U70" s="147" t="s">
        <v>104</v>
      </c>
      <c r="V70" s="147" t="s">
        <v>158</v>
      </c>
      <c r="W70" s="147" t="s">
        <v>105</v>
      </c>
      <c r="X70" s="147" t="s">
        <v>174</v>
      </c>
    </row>
    <row r="71" spans="1:24">
      <c r="A71" s="345" t="s">
        <v>229</v>
      </c>
      <c r="B71" s="9">
        <v>103</v>
      </c>
      <c r="C71" s="9">
        <v>0</v>
      </c>
      <c r="D71" s="9">
        <v>0</v>
      </c>
      <c r="E71" s="9">
        <v>293928</v>
      </c>
      <c r="F71" s="9">
        <v>2041297</v>
      </c>
      <c r="G71" s="9">
        <v>970138</v>
      </c>
      <c r="H71" s="9"/>
      <c r="I71" s="9">
        <v>219844</v>
      </c>
      <c r="J71" s="9">
        <v>443</v>
      </c>
      <c r="K71" s="9">
        <v>303331</v>
      </c>
      <c r="L71" s="9"/>
      <c r="M71" s="9"/>
      <c r="N71" s="9"/>
      <c r="O71" s="9">
        <v>312168</v>
      </c>
      <c r="P71" s="9"/>
      <c r="Q71" s="9">
        <v>20800</v>
      </c>
      <c r="R71" s="9"/>
      <c r="S71" s="9">
        <v>106882</v>
      </c>
      <c r="T71" s="9"/>
      <c r="U71" s="9">
        <v>12243</v>
      </c>
      <c r="V71" s="9">
        <v>1054471</v>
      </c>
      <c r="W71" s="9">
        <v>188170</v>
      </c>
      <c r="X71" s="9">
        <f t="shared" ref="X71:X83" si="23">SUM(B71:W71)</f>
        <v>5523818</v>
      </c>
    </row>
    <row r="72" spans="1:24">
      <c r="A72" s="345" t="s">
        <v>230</v>
      </c>
      <c r="B72" s="9">
        <v>2129</v>
      </c>
      <c r="C72" s="9">
        <v>0</v>
      </c>
      <c r="D72" s="9">
        <v>0</v>
      </c>
      <c r="E72" s="9">
        <v>969360</v>
      </c>
      <c r="F72" s="9">
        <v>1666131</v>
      </c>
      <c r="G72" s="9">
        <v>1033230</v>
      </c>
      <c r="H72" s="9"/>
      <c r="I72" s="9">
        <v>966778</v>
      </c>
      <c r="J72" s="9">
        <v>0</v>
      </c>
      <c r="K72" s="9">
        <v>737930</v>
      </c>
      <c r="L72" s="9"/>
      <c r="M72" s="9"/>
      <c r="N72" s="9"/>
      <c r="O72" s="9">
        <v>499200</v>
      </c>
      <c r="P72" s="9"/>
      <c r="Q72" s="9">
        <v>42313</v>
      </c>
      <c r="R72" s="9"/>
      <c r="S72" s="9">
        <v>202757</v>
      </c>
      <c r="T72" s="9"/>
      <c r="U72" s="9">
        <v>33465</v>
      </c>
      <c r="V72" s="9">
        <v>2083976</v>
      </c>
      <c r="W72" s="9">
        <v>256464</v>
      </c>
      <c r="X72" s="9">
        <f t="shared" si="23"/>
        <v>8493733</v>
      </c>
    </row>
    <row r="73" spans="1:24">
      <c r="A73" s="345" t="s">
        <v>231</v>
      </c>
      <c r="B73" s="9">
        <v>2994</v>
      </c>
      <c r="C73" s="9">
        <v>0</v>
      </c>
      <c r="D73" s="9">
        <v>0</v>
      </c>
      <c r="E73" s="9">
        <v>1861710</v>
      </c>
      <c r="F73" s="9">
        <v>3414785</v>
      </c>
      <c r="G73" s="9">
        <v>1416162</v>
      </c>
      <c r="H73" s="9"/>
      <c r="I73" s="9">
        <v>1579925</v>
      </c>
      <c r="J73" s="9">
        <v>2101183</v>
      </c>
      <c r="K73" s="9">
        <v>4008604</v>
      </c>
      <c r="L73" s="9"/>
      <c r="M73" s="9"/>
      <c r="N73" s="9"/>
      <c r="O73" s="9">
        <v>624912</v>
      </c>
      <c r="P73" s="9"/>
      <c r="Q73" s="9">
        <v>130850</v>
      </c>
      <c r="R73" s="9"/>
      <c r="S73" s="9">
        <v>268646</v>
      </c>
      <c r="T73" s="9"/>
      <c r="U73" s="9">
        <v>85667</v>
      </c>
      <c r="V73" s="9">
        <v>3547814</v>
      </c>
      <c r="W73" s="9">
        <v>262387</v>
      </c>
      <c r="X73" s="9">
        <f t="shared" si="23"/>
        <v>19305639</v>
      </c>
    </row>
    <row r="74" spans="1:24">
      <c r="A74" s="345" t="s">
        <v>232</v>
      </c>
      <c r="B74" s="9">
        <v>27172</v>
      </c>
      <c r="C74" s="9">
        <v>0</v>
      </c>
      <c r="D74" s="9">
        <v>0</v>
      </c>
      <c r="E74" s="9">
        <v>3762611</v>
      </c>
      <c r="F74" s="9">
        <v>7155566</v>
      </c>
      <c r="G74" s="9">
        <v>4682841</v>
      </c>
      <c r="H74" s="9"/>
      <c r="I74" s="9">
        <v>2003899</v>
      </c>
      <c r="J74" s="9">
        <v>2148291</v>
      </c>
      <c r="K74" s="9">
        <v>3295099</v>
      </c>
      <c r="L74" s="9"/>
      <c r="M74" s="9"/>
      <c r="N74" s="9"/>
      <c r="O74" s="9">
        <v>422576</v>
      </c>
      <c r="P74" s="9"/>
      <c r="Q74" s="9">
        <v>396535</v>
      </c>
      <c r="R74" s="9"/>
      <c r="S74" s="9">
        <v>461632</v>
      </c>
      <c r="T74" s="9"/>
      <c r="U74" s="9">
        <v>108466</v>
      </c>
      <c r="V74" s="9">
        <v>10448394</v>
      </c>
      <c r="W74" s="9">
        <v>298007</v>
      </c>
      <c r="X74" s="9">
        <f t="shared" si="23"/>
        <v>35211089</v>
      </c>
    </row>
    <row r="75" spans="1:24">
      <c r="A75" s="345" t="s">
        <v>233</v>
      </c>
      <c r="B75" s="9">
        <v>61910</v>
      </c>
      <c r="C75" s="9">
        <v>0</v>
      </c>
      <c r="D75" s="9">
        <v>0</v>
      </c>
      <c r="E75" s="9">
        <v>8314241</v>
      </c>
      <c r="F75" s="9">
        <v>7350798</v>
      </c>
      <c r="G75" s="9">
        <v>3396452</v>
      </c>
      <c r="H75" s="9"/>
      <c r="I75" s="9">
        <v>3243208</v>
      </c>
      <c r="J75" s="9">
        <v>3529148</v>
      </c>
      <c r="K75" s="9">
        <v>8732844</v>
      </c>
      <c r="L75" s="9"/>
      <c r="M75" s="9"/>
      <c r="N75" s="9"/>
      <c r="O75" s="9">
        <v>171588</v>
      </c>
      <c r="P75" s="9"/>
      <c r="Q75" s="9">
        <v>650466</v>
      </c>
      <c r="R75" s="9"/>
      <c r="S75" s="9">
        <v>308763</v>
      </c>
      <c r="T75" s="9">
        <v>294784</v>
      </c>
      <c r="U75" s="9">
        <v>419958</v>
      </c>
      <c r="V75" s="9">
        <v>10301456</v>
      </c>
      <c r="W75" s="9">
        <v>251902</v>
      </c>
      <c r="X75" s="9">
        <f t="shared" si="23"/>
        <v>47027518</v>
      </c>
    </row>
    <row r="76" spans="1:24">
      <c r="A76" s="345" t="s">
        <v>172</v>
      </c>
      <c r="B76" s="9">
        <v>57356</v>
      </c>
      <c r="C76" s="9">
        <v>0</v>
      </c>
      <c r="D76" s="9">
        <v>0</v>
      </c>
      <c r="E76" s="9">
        <v>16033170</v>
      </c>
      <c r="F76" s="9">
        <v>10519980</v>
      </c>
      <c r="G76" s="9">
        <v>3584040</v>
      </c>
      <c r="H76" s="9"/>
      <c r="I76" s="9">
        <v>2836922</v>
      </c>
      <c r="J76" s="9">
        <v>2860095</v>
      </c>
      <c r="K76" s="9">
        <v>15084555</v>
      </c>
      <c r="L76" s="9"/>
      <c r="M76" s="9"/>
      <c r="N76" s="9"/>
      <c r="O76" s="9"/>
      <c r="P76" s="9"/>
      <c r="Q76" s="9">
        <v>1324158</v>
      </c>
      <c r="R76" s="9"/>
      <c r="S76" s="9">
        <v>473991</v>
      </c>
      <c r="T76" s="9">
        <v>1705891</v>
      </c>
      <c r="U76" s="9">
        <v>487377</v>
      </c>
      <c r="V76" s="9">
        <v>12834851</v>
      </c>
      <c r="W76" s="9">
        <v>256555</v>
      </c>
      <c r="X76" s="9">
        <f t="shared" si="23"/>
        <v>68058941</v>
      </c>
    </row>
    <row r="77" spans="1:24">
      <c r="A77" s="345" t="s">
        <v>197</v>
      </c>
      <c r="B77" s="9">
        <v>35497</v>
      </c>
      <c r="C77" s="9">
        <v>0</v>
      </c>
      <c r="D77" s="9">
        <v>0</v>
      </c>
      <c r="E77" s="9">
        <v>27745999</v>
      </c>
      <c r="F77" s="9">
        <v>13667796</v>
      </c>
      <c r="G77" s="9">
        <v>4052853</v>
      </c>
      <c r="H77" s="9"/>
      <c r="I77" s="9">
        <v>4723457</v>
      </c>
      <c r="J77" s="9">
        <v>3054810</v>
      </c>
      <c r="K77" s="9">
        <v>11929659</v>
      </c>
      <c r="L77" s="9"/>
      <c r="M77" s="9"/>
      <c r="N77" s="9"/>
      <c r="O77" s="9"/>
      <c r="P77" s="9">
        <v>1668191</v>
      </c>
      <c r="Q77" s="9">
        <v>2992414</v>
      </c>
      <c r="R77" s="9"/>
      <c r="S77" s="9">
        <v>1694929</v>
      </c>
      <c r="T77" s="9">
        <v>4909700</v>
      </c>
      <c r="U77" s="9">
        <v>361331</v>
      </c>
      <c r="V77" s="9">
        <v>13483576</v>
      </c>
      <c r="W77" s="9">
        <v>318353</v>
      </c>
      <c r="X77" s="9">
        <f t="shared" si="23"/>
        <v>90638565</v>
      </c>
    </row>
    <row r="78" spans="1:24">
      <c r="A78" s="345" t="s">
        <v>198</v>
      </c>
      <c r="B78" s="9">
        <v>48910</v>
      </c>
      <c r="C78" s="9">
        <v>0</v>
      </c>
      <c r="D78" s="9">
        <v>2644706</v>
      </c>
      <c r="E78" s="9">
        <v>12259693</v>
      </c>
      <c r="F78" s="9">
        <v>16079054</v>
      </c>
      <c r="G78" s="9">
        <v>9288319</v>
      </c>
      <c r="H78" s="9"/>
      <c r="I78" s="9">
        <v>4894080</v>
      </c>
      <c r="J78" s="9">
        <v>2430112</v>
      </c>
      <c r="K78" s="9">
        <v>24321784</v>
      </c>
      <c r="L78" s="9"/>
      <c r="M78" s="9"/>
      <c r="N78" s="9"/>
      <c r="O78" s="9"/>
      <c r="P78" s="9">
        <v>33357463</v>
      </c>
      <c r="Q78" s="9">
        <v>3209348</v>
      </c>
      <c r="R78" s="9"/>
      <c r="S78" s="9">
        <v>4922693</v>
      </c>
      <c r="T78" s="9">
        <v>7039274</v>
      </c>
      <c r="U78" s="9">
        <v>1215012</v>
      </c>
      <c r="V78" s="9">
        <v>5713331</v>
      </c>
      <c r="W78" s="9">
        <v>114522</v>
      </c>
      <c r="X78" s="9">
        <f t="shared" si="23"/>
        <v>127538301</v>
      </c>
    </row>
    <row r="79" spans="1:24">
      <c r="A79" s="345" t="s">
        <v>199</v>
      </c>
      <c r="B79" s="9">
        <v>303870</v>
      </c>
      <c r="C79" s="9">
        <v>0</v>
      </c>
      <c r="D79" s="9">
        <v>34156798</v>
      </c>
      <c r="E79" s="9">
        <v>585182</v>
      </c>
      <c r="F79" s="9">
        <v>4005600</v>
      </c>
      <c r="G79" s="9">
        <v>10177527</v>
      </c>
      <c r="H79" s="9"/>
      <c r="I79" s="9">
        <v>1706800</v>
      </c>
      <c r="J79" s="9">
        <v>1865084</v>
      </c>
      <c r="K79" s="9">
        <v>16757476</v>
      </c>
      <c r="L79" s="9"/>
      <c r="M79" s="9"/>
      <c r="N79" s="9"/>
      <c r="O79" s="9"/>
      <c r="P79" s="9">
        <v>47736140</v>
      </c>
      <c r="Q79" s="9">
        <v>5566938</v>
      </c>
      <c r="R79" s="9"/>
      <c r="S79" s="9">
        <v>5165787</v>
      </c>
      <c r="T79" s="9">
        <v>10672894</v>
      </c>
      <c r="U79" s="9">
        <v>399323</v>
      </c>
      <c r="V79" s="9">
        <v>16487646</v>
      </c>
      <c r="W79" s="9">
        <v>74131</v>
      </c>
      <c r="X79" s="9">
        <f t="shared" si="23"/>
        <v>155661196</v>
      </c>
    </row>
    <row r="80" spans="1:24">
      <c r="A80" s="200" t="s">
        <v>275</v>
      </c>
      <c r="B80" s="9">
        <v>472857</v>
      </c>
      <c r="C80" s="9">
        <v>37058060</v>
      </c>
      <c r="D80" s="9">
        <v>54500664</v>
      </c>
      <c r="E80" s="9"/>
      <c r="F80" s="9"/>
      <c r="G80" s="9">
        <v>5677475</v>
      </c>
      <c r="H80" s="9"/>
      <c r="I80" s="9">
        <v>1697160</v>
      </c>
      <c r="J80" s="9">
        <v>3410140</v>
      </c>
      <c r="K80" s="9">
        <v>38785879</v>
      </c>
      <c r="L80" s="9"/>
      <c r="M80" s="9"/>
      <c r="N80" s="9">
        <v>41164</v>
      </c>
      <c r="O80" s="9"/>
      <c r="P80" s="9">
        <f>47205236+210</f>
        <v>47205446</v>
      </c>
      <c r="Q80" s="9">
        <v>8418827</v>
      </c>
      <c r="R80" s="9"/>
      <c r="S80" s="9">
        <v>8828906</v>
      </c>
      <c r="T80" s="9">
        <v>8655132</v>
      </c>
      <c r="U80" s="9">
        <v>7699420</v>
      </c>
      <c r="V80" s="9">
        <v>31722079</v>
      </c>
      <c r="W80" s="9">
        <v>490620</v>
      </c>
      <c r="X80" s="9">
        <f t="shared" si="23"/>
        <v>254663829</v>
      </c>
    </row>
    <row r="81" spans="1:24">
      <c r="A81" s="346" t="s">
        <v>357</v>
      </c>
      <c r="B81" s="9">
        <v>101671</v>
      </c>
      <c r="C81" s="9">
        <v>52599871</v>
      </c>
      <c r="D81" s="9">
        <v>84223158</v>
      </c>
      <c r="E81" s="9"/>
      <c r="F81" s="9"/>
      <c r="G81" s="9">
        <v>659405</v>
      </c>
      <c r="H81" s="9"/>
      <c r="I81" s="9">
        <v>2765481</v>
      </c>
      <c r="J81" s="9">
        <v>1640721</v>
      </c>
      <c r="K81" s="9">
        <v>51806449</v>
      </c>
      <c r="L81" s="9"/>
      <c r="M81" s="9"/>
      <c r="N81" s="9">
        <v>138824</v>
      </c>
      <c r="O81" s="9"/>
      <c r="P81" s="9">
        <v>79756398</v>
      </c>
      <c r="Q81" s="9">
        <v>21357555</v>
      </c>
      <c r="R81" s="9">
        <v>337</v>
      </c>
      <c r="S81" s="9">
        <v>1540021</v>
      </c>
      <c r="T81" s="9">
        <v>12425960</v>
      </c>
      <c r="U81" s="9">
        <v>49882875</v>
      </c>
      <c r="V81" s="9">
        <v>50334622</v>
      </c>
      <c r="W81" s="9">
        <v>3566385</v>
      </c>
      <c r="X81" s="9">
        <f t="shared" si="23"/>
        <v>412799733</v>
      </c>
    </row>
    <row r="82" spans="1:24">
      <c r="A82" s="55" t="s">
        <v>409</v>
      </c>
      <c r="B82" s="9">
        <v>368609</v>
      </c>
      <c r="C82" s="9">
        <v>112330657</v>
      </c>
      <c r="D82" s="9">
        <v>133841386</v>
      </c>
      <c r="E82" s="9"/>
      <c r="F82" s="9"/>
      <c r="G82" s="9">
        <v>720133</v>
      </c>
      <c r="H82" s="9">
        <v>133460</v>
      </c>
      <c r="I82" s="9">
        <v>2547527</v>
      </c>
      <c r="J82" s="9">
        <v>2361262</v>
      </c>
      <c r="K82" s="9">
        <v>63725984</v>
      </c>
      <c r="L82" s="9"/>
      <c r="M82" s="9"/>
      <c r="N82" s="9">
        <v>239979</v>
      </c>
      <c r="O82" s="9"/>
      <c r="P82" s="9">
        <v>98766037</v>
      </c>
      <c r="Q82" s="9">
        <v>8735002</v>
      </c>
      <c r="R82" s="9">
        <v>1388</v>
      </c>
      <c r="S82" s="9">
        <v>11444242</v>
      </c>
      <c r="T82" s="9">
        <v>20538207</v>
      </c>
      <c r="U82" s="9">
        <v>3194725</v>
      </c>
      <c r="V82" s="9">
        <v>38272940</v>
      </c>
      <c r="W82" s="9">
        <v>4158651</v>
      </c>
      <c r="X82" s="9">
        <f t="shared" si="23"/>
        <v>501380189</v>
      </c>
    </row>
    <row r="83" spans="1:24">
      <c r="A83" s="55" t="s">
        <v>451</v>
      </c>
      <c r="B83" s="9">
        <v>846248</v>
      </c>
      <c r="C83" s="9">
        <v>120025964</v>
      </c>
      <c r="D83" s="9">
        <v>168676747</v>
      </c>
      <c r="E83" s="9"/>
      <c r="F83" s="9"/>
      <c r="G83" s="9">
        <v>791085</v>
      </c>
      <c r="H83" s="9">
        <v>174168</v>
      </c>
      <c r="I83" s="9">
        <v>3782251</v>
      </c>
      <c r="J83" s="9">
        <v>6669830</v>
      </c>
      <c r="K83" s="9">
        <v>69369635</v>
      </c>
      <c r="L83" s="9">
        <v>723547</v>
      </c>
      <c r="M83" s="9">
        <v>38489</v>
      </c>
      <c r="N83" s="9">
        <v>456928</v>
      </c>
      <c r="O83" s="9"/>
      <c r="P83" s="9">
        <v>95246110</v>
      </c>
      <c r="Q83" s="9">
        <v>9468565</v>
      </c>
      <c r="R83" s="9">
        <v>2100</v>
      </c>
      <c r="S83" s="9">
        <v>14868682</v>
      </c>
      <c r="T83" s="9">
        <v>16768246</v>
      </c>
      <c r="U83" s="9">
        <v>6706193</v>
      </c>
      <c r="V83" s="9">
        <v>54068234</v>
      </c>
      <c r="W83" s="9">
        <v>1599327</v>
      </c>
      <c r="X83" s="9">
        <f t="shared" si="23"/>
        <v>570282349</v>
      </c>
    </row>
    <row r="84" spans="1:24" s="462" customFormat="1">
      <c r="A84" s="504" t="s">
        <v>578</v>
      </c>
      <c r="B84" s="467">
        <v>673608</v>
      </c>
      <c r="C84" s="467">
        <v>120930572</v>
      </c>
      <c r="D84" s="467">
        <v>209906859</v>
      </c>
      <c r="E84" s="467"/>
      <c r="F84" s="467"/>
      <c r="G84" s="467">
        <v>4434948</v>
      </c>
      <c r="H84" s="467">
        <v>243034</v>
      </c>
      <c r="I84" s="467">
        <v>2819514</v>
      </c>
      <c r="J84" s="467">
        <v>7149823</v>
      </c>
      <c r="K84" s="467">
        <v>109694914</v>
      </c>
      <c r="L84" s="467">
        <v>582294</v>
      </c>
      <c r="M84" s="467">
        <v>238073</v>
      </c>
      <c r="N84" s="467">
        <v>1228143</v>
      </c>
      <c r="O84" s="467"/>
      <c r="P84" s="467">
        <v>135286498</v>
      </c>
      <c r="Q84" s="467">
        <v>22029801</v>
      </c>
      <c r="R84" s="467">
        <v>5075</v>
      </c>
      <c r="S84" s="467">
        <v>16188209</v>
      </c>
      <c r="T84" s="467">
        <v>18293760</v>
      </c>
      <c r="U84" s="467">
        <v>5756697</v>
      </c>
      <c r="V84" s="467">
        <v>89251096</v>
      </c>
      <c r="W84" s="467">
        <v>4687222</v>
      </c>
      <c r="X84" s="467">
        <f t="shared" ref="X84" si="24">SUM(B84:W84)</f>
        <v>749400140</v>
      </c>
    </row>
    <row r="85" spans="1:24" s="122" customFormat="1" ht="25.5">
      <c r="A85" s="147" t="s">
        <v>213</v>
      </c>
      <c r="B85" s="149">
        <f>SUM(B71:B84)</f>
        <v>3002934</v>
      </c>
      <c r="C85" s="493">
        <f t="shared" ref="C85:X85" si="25">SUM(C71:C84)</f>
        <v>442945124</v>
      </c>
      <c r="D85" s="493">
        <f t="shared" si="25"/>
        <v>687950318</v>
      </c>
      <c r="E85" s="493">
        <f t="shared" si="25"/>
        <v>71825894</v>
      </c>
      <c r="F85" s="493">
        <f t="shared" si="25"/>
        <v>65901007</v>
      </c>
      <c r="G85" s="493">
        <f t="shared" si="25"/>
        <v>50884608</v>
      </c>
      <c r="H85" s="493">
        <f t="shared" si="25"/>
        <v>550662</v>
      </c>
      <c r="I85" s="493">
        <f t="shared" si="25"/>
        <v>35786846</v>
      </c>
      <c r="J85" s="493">
        <f t="shared" si="25"/>
        <v>39220942</v>
      </c>
      <c r="K85" s="493">
        <f t="shared" si="25"/>
        <v>418554143</v>
      </c>
      <c r="L85" s="493">
        <f t="shared" si="25"/>
        <v>1305841</v>
      </c>
      <c r="M85" s="493">
        <f t="shared" si="25"/>
        <v>276562</v>
      </c>
      <c r="N85" s="493">
        <f t="shared" si="25"/>
        <v>2105038</v>
      </c>
      <c r="O85" s="493">
        <f t="shared" si="25"/>
        <v>2030444</v>
      </c>
      <c r="P85" s="493">
        <f t="shared" si="25"/>
        <v>539022283</v>
      </c>
      <c r="Q85" s="493">
        <f t="shared" si="25"/>
        <v>84343572</v>
      </c>
      <c r="R85" s="493">
        <f t="shared" si="25"/>
        <v>8900</v>
      </c>
      <c r="S85" s="493">
        <f t="shared" si="25"/>
        <v>66476140</v>
      </c>
      <c r="T85" s="493">
        <f t="shared" si="25"/>
        <v>101303848</v>
      </c>
      <c r="U85" s="493">
        <f t="shared" si="25"/>
        <v>76362752</v>
      </c>
      <c r="V85" s="493">
        <f t="shared" si="25"/>
        <v>339604486</v>
      </c>
      <c r="W85" s="493">
        <f t="shared" si="25"/>
        <v>16522696</v>
      </c>
      <c r="X85" s="493">
        <f t="shared" si="25"/>
        <v>3045985040</v>
      </c>
    </row>
    <row r="87" spans="1:24">
      <c r="A87" s="21" t="s">
        <v>474</v>
      </c>
    </row>
  </sheetData>
  <mergeCells count="1">
    <mergeCell ref="A1:O1"/>
  </mergeCells>
  <phoneticPr fontId="5" type="noConversion"/>
  <printOptions horizontalCentered="1"/>
  <pageMargins left="0.75" right="0.75" top="1" bottom="1" header="0.5" footer="0.5"/>
  <pageSetup scale="75" fitToWidth="0" fitToHeight="0" orientation="landscape" horizontalDpi="4294967292" verticalDpi="4294967292" r:id="rId1"/>
  <headerFooter alignWithMargins="0">
    <oddHeader>&amp;R&amp;F
&amp;A</oddHeader>
    <oddFooter>&amp;RFebruary 2014</oddFooter>
  </headerFooter>
  <rowBreaks count="1" manualBreakCount="1">
    <brk id="24" max="16383" man="1"/>
  </rowBreaks>
  <drawing r:id="rId2"/>
</worksheet>
</file>

<file path=xl/worksheets/sheet25.xml><?xml version="1.0" encoding="utf-8"?>
<worksheet xmlns="http://schemas.openxmlformats.org/spreadsheetml/2006/main" xmlns:r="http://schemas.openxmlformats.org/officeDocument/2006/relationships">
  <sheetPr codeName="Sheet19"/>
  <dimension ref="A1:AO93"/>
  <sheetViews>
    <sheetView showZeros="0" topLeftCell="A25" zoomScale="80" zoomScaleNormal="80" workbookViewId="0">
      <selection activeCell="P40" sqref="P40"/>
    </sheetView>
  </sheetViews>
  <sheetFormatPr defaultColWidth="8.85546875" defaultRowHeight="12.75"/>
  <cols>
    <col min="1" max="1" width="14" customWidth="1"/>
    <col min="2" max="2" width="13.42578125" customWidth="1"/>
    <col min="3" max="3" width="13.42578125" style="1" customWidth="1"/>
    <col min="4" max="24" width="13.42578125" customWidth="1"/>
  </cols>
  <sheetData>
    <row r="1" spans="1:17" ht="81.75" customHeight="1">
      <c r="A1" s="674" t="s">
        <v>583</v>
      </c>
      <c r="B1" s="674"/>
      <c r="C1" s="674"/>
      <c r="D1" s="674"/>
      <c r="E1" s="674"/>
      <c r="F1" s="674"/>
      <c r="G1" s="674"/>
      <c r="H1" s="674"/>
      <c r="I1" s="674"/>
      <c r="J1" s="674"/>
      <c r="K1" s="674"/>
      <c r="L1" s="674"/>
      <c r="M1" s="674"/>
      <c r="N1" s="674"/>
      <c r="O1" s="674"/>
      <c r="P1" s="335"/>
      <c r="Q1" s="335"/>
    </row>
    <row r="2" spans="1:17">
      <c r="A2" s="13"/>
      <c r="B2" s="1"/>
      <c r="C2" s="39"/>
      <c r="D2" s="206"/>
      <c r="E2" s="206"/>
    </row>
    <row r="3" spans="1:17">
      <c r="A3" s="13"/>
      <c r="B3" s="1"/>
      <c r="C3" s="39"/>
      <c r="D3" s="206"/>
      <c r="E3" s="206"/>
    </row>
    <row r="4" spans="1:17">
      <c r="A4" s="13"/>
      <c r="B4" s="1"/>
      <c r="C4" s="39"/>
      <c r="D4" s="206"/>
      <c r="E4" s="206"/>
    </row>
    <row r="5" spans="1:17">
      <c r="A5" s="13"/>
      <c r="B5" s="1"/>
      <c r="C5" s="39"/>
      <c r="D5" s="205"/>
    </row>
    <row r="6" spans="1:17">
      <c r="A6" s="13"/>
      <c r="B6" s="1"/>
      <c r="C6" s="39"/>
      <c r="D6" s="205"/>
    </row>
    <row r="7" spans="1:17">
      <c r="A7" s="13"/>
      <c r="B7" s="1"/>
      <c r="C7" s="39"/>
      <c r="D7" s="205"/>
    </row>
    <row r="8" spans="1:17">
      <c r="A8" s="13"/>
      <c r="B8" s="1"/>
      <c r="C8" s="39"/>
      <c r="D8" s="205"/>
    </row>
    <row r="9" spans="1:17">
      <c r="A9" s="13"/>
      <c r="B9" s="1"/>
      <c r="C9" s="39"/>
      <c r="D9" s="205"/>
    </row>
    <row r="10" spans="1:17">
      <c r="A10" s="13"/>
      <c r="B10" s="1"/>
      <c r="C10" s="39"/>
      <c r="D10" s="205"/>
    </row>
    <row r="11" spans="1:17">
      <c r="A11" s="13"/>
      <c r="B11" s="1"/>
      <c r="C11" s="39"/>
      <c r="D11" s="205"/>
    </row>
    <row r="12" spans="1:17">
      <c r="A12" s="13"/>
      <c r="B12" s="1"/>
      <c r="C12" s="39"/>
      <c r="D12" s="205"/>
    </row>
    <row r="13" spans="1:17">
      <c r="A13" s="13"/>
      <c r="B13" s="1"/>
      <c r="C13" s="39"/>
      <c r="D13" s="205"/>
    </row>
    <row r="14" spans="1:17">
      <c r="A14" s="13"/>
      <c r="B14" s="1"/>
      <c r="C14" s="39"/>
      <c r="D14" s="205"/>
    </row>
    <row r="15" spans="1:17">
      <c r="A15" s="13"/>
      <c r="B15" s="1"/>
      <c r="C15" s="39"/>
      <c r="D15" s="205"/>
    </row>
    <row r="16" spans="1:17">
      <c r="A16" s="13"/>
      <c r="B16" s="1"/>
      <c r="C16" s="39"/>
      <c r="D16" s="205"/>
    </row>
    <row r="17" spans="1:4">
      <c r="A17" s="13"/>
      <c r="B17" s="1"/>
      <c r="C17" s="39"/>
      <c r="D17" s="205"/>
    </row>
    <row r="18" spans="1:4">
      <c r="A18" s="13"/>
      <c r="B18" s="1"/>
      <c r="C18" s="39"/>
      <c r="D18" s="205"/>
    </row>
    <row r="19" spans="1:4">
      <c r="A19" s="13"/>
      <c r="B19" s="1"/>
      <c r="C19" s="39"/>
      <c r="D19" s="205"/>
    </row>
    <row r="20" spans="1:4">
      <c r="A20" s="13"/>
      <c r="B20" s="1"/>
      <c r="C20" s="39"/>
      <c r="D20" s="205"/>
    </row>
    <row r="21" spans="1:4">
      <c r="A21" s="13"/>
      <c r="B21" s="1"/>
      <c r="C21" s="39"/>
      <c r="D21" s="205"/>
    </row>
    <row r="22" spans="1:4">
      <c r="A22" s="13"/>
      <c r="B22" s="1"/>
      <c r="C22" s="39"/>
      <c r="D22" s="205"/>
    </row>
    <row r="23" spans="1:4">
      <c r="A23" s="13"/>
      <c r="B23" s="1"/>
      <c r="C23" s="39"/>
      <c r="D23" s="205"/>
    </row>
    <row r="24" spans="1:4">
      <c r="A24" s="13"/>
      <c r="B24" s="1"/>
      <c r="C24" s="39"/>
      <c r="D24" s="205"/>
    </row>
    <row r="25" spans="1:4">
      <c r="A25" s="13"/>
      <c r="B25" s="1"/>
      <c r="C25" s="39"/>
      <c r="D25" s="205"/>
    </row>
    <row r="26" spans="1:4">
      <c r="A26" s="13"/>
      <c r="B26" s="1"/>
      <c r="C26" s="39"/>
      <c r="D26" s="205"/>
    </row>
    <row r="28" spans="1:4">
      <c r="A28" t="s">
        <v>78</v>
      </c>
    </row>
    <row r="29" spans="1:4" ht="25.5">
      <c r="A29" s="315" t="s">
        <v>215</v>
      </c>
      <c r="B29" s="22" t="s">
        <v>276</v>
      </c>
    </row>
    <row r="30" spans="1:4" ht="13.5" customHeight="1">
      <c r="A30" s="345" t="s">
        <v>229</v>
      </c>
      <c r="B30" s="3">
        <f>N53</f>
        <v>38.817490234375001</v>
      </c>
    </row>
    <row r="31" spans="1:4" ht="13.5" customHeight="1">
      <c r="A31" s="345" t="s">
        <v>230</v>
      </c>
      <c r="B31" s="3">
        <f t="shared" ref="B31:B39" si="0">N54</f>
        <v>105.872431640625</v>
      </c>
    </row>
    <row r="32" spans="1:4" ht="13.5" customHeight="1">
      <c r="A32" s="345" t="s">
        <v>231</v>
      </c>
      <c r="B32" s="3">
        <f t="shared" si="0"/>
        <v>325.03173828125</v>
      </c>
    </row>
    <row r="33" spans="1:3" ht="13.5" customHeight="1">
      <c r="A33" s="345" t="s">
        <v>232</v>
      </c>
      <c r="B33" s="3">
        <f t="shared" si="0"/>
        <v>444.90183593749998</v>
      </c>
    </row>
    <row r="34" spans="1:3" ht="13.5" customHeight="1">
      <c r="A34" s="345" t="s">
        <v>233</v>
      </c>
      <c r="B34" s="3">
        <f t="shared" si="0"/>
        <v>702.68029449462892</v>
      </c>
    </row>
    <row r="35" spans="1:3" ht="13.5" customHeight="1">
      <c r="A35" s="345" t="s">
        <v>172</v>
      </c>
      <c r="B35" s="3">
        <f t="shared" si="0"/>
        <v>791.96839942932127</v>
      </c>
      <c r="C35" s="12"/>
    </row>
    <row r="36" spans="1:3" ht="13.5" customHeight="1">
      <c r="A36" s="345" t="s">
        <v>197</v>
      </c>
      <c r="B36" s="3">
        <f t="shared" si="0"/>
        <v>1173.5003952026366</v>
      </c>
    </row>
    <row r="37" spans="1:3" ht="13.5" customHeight="1">
      <c r="A37" s="345" t="s">
        <v>198</v>
      </c>
      <c r="B37" s="3">
        <f t="shared" si="0"/>
        <v>1544.5308756256104</v>
      </c>
    </row>
    <row r="38" spans="1:3" ht="13.5" customHeight="1">
      <c r="A38" s="345" t="s">
        <v>199</v>
      </c>
      <c r="B38" s="3">
        <f t="shared" si="0"/>
        <v>1964.4750844573973</v>
      </c>
    </row>
    <row r="39" spans="1:3">
      <c r="A39" s="200" t="s">
        <v>275</v>
      </c>
      <c r="B39" s="3">
        <f t="shared" si="0"/>
        <v>2429.2111342678063</v>
      </c>
    </row>
    <row r="40" spans="1:3">
      <c r="A40" s="346" t="s">
        <v>357</v>
      </c>
      <c r="B40" s="3">
        <f>N63</f>
        <v>3629.3353515624999</v>
      </c>
    </row>
    <row r="41" spans="1:3">
      <c r="A41" s="55" t="s">
        <v>409</v>
      </c>
      <c r="B41" s="159">
        <f>N64</f>
        <v>4729.7036230468748</v>
      </c>
    </row>
    <row r="42" spans="1:3">
      <c r="A42" s="55" t="s">
        <v>451</v>
      </c>
      <c r="B42" s="159">
        <f>N65</f>
        <v>5407.3130107421875</v>
      </c>
    </row>
    <row r="43" spans="1:3" s="462" customFormat="1">
      <c r="A43" s="504" t="s">
        <v>578</v>
      </c>
      <c r="B43" s="494">
        <f>N66</f>
        <v>7173.7329003906243</v>
      </c>
      <c r="C43" s="463"/>
    </row>
    <row r="44" spans="1:3" ht="25.5">
      <c r="A44" s="147" t="s">
        <v>140</v>
      </c>
      <c r="B44" s="159">
        <f>SUM(B30:B43)</f>
        <v>30461.074565313338</v>
      </c>
    </row>
    <row r="46" spans="1:3">
      <c r="A46" s="104"/>
    </row>
    <row r="51" spans="1:18">
      <c r="A51" t="s">
        <v>77</v>
      </c>
      <c r="C51"/>
      <c r="Q51" s="20"/>
    </row>
    <row r="52" spans="1:18" s="122" customFormat="1" ht="38.25">
      <c r="A52" s="271" t="s">
        <v>24</v>
      </c>
      <c r="B52" s="310" t="s">
        <v>142</v>
      </c>
      <c r="C52" s="147" t="s">
        <v>72</v>
      </c>
      <c r="D52" s="138" t="s">
        <v>228</v>
      </c>
      <c r="E52" s="147" t="s">
        <v>129</v>
      </c>
      <c r="F52" s="147" t="s">
        <v>130</v>
      </c>
      <c r="G52" s="271" t="s">
        <v>157</v>
      </c>
      <c r="H52" s="318" t="s">
        <v>98</v>
      </c>
      <c r="I52" s="271" t="s">
        <v>99</v>
      </c>
      <c r="J52" s="402" t="s">
        <v>442</v>
      </c>
      <c r="K52" s="271" t="s">
        <v>104</v>
      </c>
      <c r="L52" s="271" t="s">
        <v>158</v>
      </c>
      <c r="M52" s="271" t="s">
        <v>105</v>
      </c>
      <c r="N52" s="155" t="s">
        <v>174</v>
      </c>
      <c r="R52" s="134"/>
    </row>
    <row r="53" spans="1:18">
      <c r="A53" s="345" t="s">
        <v>229</v>
      </c>
      <c r="B53" s="213">
        <f>(H72+I72+J72)/1024</f>
        <v>6.3172656250000001</v>
      </c>
      <c r="C53" s="213">
        <f t="shared" ref="C53:D65" si="1">B72/1024</f>
        <v>5.2929687499999999E-3</v>
      </c>
      <c r="D53" s="213">
        <f t="shared" si="1"/>
        <v>0</v>
      </c>
      <c r="E53" s="213">
        <f>(D72+E72+F72)/1024</f>
        <v>20.989853515625001</v>
      </c>
      <c r="F53" s="213">
        <f>G72/1024</f>
        <v>0.631953125</v>
      </c>
      <c r="G53" s="213">
        <f>(K72+L72+M72+N72+O72)/1024</f>
        <v>8.6935839843749996</v>
      </c>
      <c r="H53" s="213">
        <f>P72/1024</f>
        <v>0</v>
      </c>
      <c r="I53" s="213">
        <f>(Q72+R72+S72)/1024</f>
        <v>0.23598632812500001</v>
      </c>
      <c r="J53" s="213">
        <f>T72/1024</f>
        <v>0</v>
      </c>
      <c r="K53" s="213">
        <f>U72/1024</f>
        <v>1.0458984375000001E-2</v>
      </c>
      <c r="L53" s="213">
        <f t="shared" ref="L53:M64" si="2">V72/1024</f>
        <v>1.853076171875</v>
      </c>
      <c r="M53" s="213">
        <f t="shared" si="2"/>
        <v>8.0019531249999998E-2</v>
      </c>
      <c r="N53" s="3">
        <f>SUM(B53:M53)</f>
        <v>38.817490234375001</v>
      </c>
      <c r="R53" s="5"/>
    </row>
    <row r="54" spans="1:18">
      <c r="A54" s="345" t="s">
        <v>230</v>
      </c>
      <c r="B54" s="213">
        <f t="shared" ref="B54:B65" si="3">(H73+I73+J73)/1024</f>
        <v>30.381982421875001</v>
      </c>
      <c r="C54" s="213">
        <f t="shared" si="1"/>
        <v>0.13567382812500001</v>
      </c>
      <c r="D54" s="213">
        <f t="shared" si="1"/>
        <v>0</v>
      </c>
      <c r="E54" s="213">
        <f t="shared" ref="E54:E65" si="4">(D73+E73+F73)/1024</f>
        <v>45.371953124999997</v>
      </c>
      <c r="F54" s="213">
        <f t="shared" ref="F54:F65" si="5">G73/1024</f>
        <v>1.0003906250000001</v>
      </c>
      <c r="G54" s="213">
        <f t="shared" ref="G54:G65" si="6">(K73+L73+M73+N73+O73)/1024</f>
        <v>25.714638671874997</v>
      </c>
      <c r="H54" s="213">
        <f t="shared" ref="H54:H62" si="7">P73/1024</f>
        <v>0</v>
      </c>
      <c r="I54" s="213">
        <f t="shared" ref="I54:I63" si="8">(Q73+R73+S73)/1024</f>
        <v>0.40013671875000001</v>
      </c>
      <c r="J54" s="213">
        <f t="shared" ref="J54:J65" si="9">T73/1024</f>
        <v>0</v>
      </c>
      <c r="K54" s="213">
        <f t="shared" ref="K54:K62" si="10">U73/1024</f>
        <v>2.0849609375000001E-2</v>
      </c>
      <c r="L54" s="213">
        <f t="shared" si="2"/>
        <v>2.729267578125</v>
      </c>
      <c r="M54" s="213">
        <f t="shared" si="2"/>
        <v>0.1175390625</v>
      </c>
      <c r="N54" s="3">
        <f t="shared" ref="N54:N65" si="11">SUM(B54:M54)</f>
        <v>105.872431640625</v>
      </c>
      <c r="R54" s="5"/>
    </row>
    <row r="55" spans="1:18">
      <c r="A55" s="345" t="s">
        <v>231</v>
      </c>
      <c r="B55" s="213">
        <f t="shared" si="3"/>
        <v>62.533749999999998</v>
      </c>
      <c r="C55" s="213">
        <f t="shared" si="1"/>
        <v>4.8105468749999998E-2</v>
      </c>
      <c r="D55" s="213">
        <f t="shared" si="1"/>
        <v>0</v>
      </c>
      <c r="E55" s="213">
        <f t="shared" si="4"/>
        <v>82.972685546874999</v>
      </c>
      <c r="F55" s="213">
        <f t="shared" si="5"/>
        <v>1.2462792968750001</v>
      </c>
      <c r="G55" s="213">
        <f t="shared" si="6"/>
        <v>171.31546874999998</v>
      </c>
      <c r="H55" s="213">
        <f t="shared" si="7"/>
        <v>0</v>
      </c>
      <c r="I55" s="213">
        <f t="shared" si="8"/>
        <v>1.3582031250000002</v>
      </c>
      <c r="J55" s="213">
        <f t="shared" si="9"/>
        <v>0</v>
      </c>
      <c r="K55" s="213">
        <f t="shared" si="10"/>
        <v>0.46712890624999998</v>
      </c>
      <c r="L55" s="213">
        <f t="shared" si="2"/>
        <v>4.9204785156249997</v>
      </c>
      <c r="M55" s="213">
        <f t="shared" si="2"/>
        <v>0.16963867187500001</v>
      </c>
      <c r="N55" s="3">
        <f t="shared" si="11"/>
        <v>325.03173828125</v>
      </c>
      <c r="R55" s="5"/>
    </row>
    <row r="56" spans="1:18">
      <c r="A56" s="345" t="s">
        <v>232</v>
      </c>
      <c r="B56" s="213">
        <f t="shared" si="3"/>
        <v>107.8969921875</v>
      </c>
      <c r="C56" s="213">
        <f t="shared" si="1"/>
        <v>1.35962890625</v>
      </c>
      <c r="D56" s="213">
        <f t="shared" si="1"/>
        <v>0</v>
      </c>
      <c r="E56" s="213">
        <f t="shared" si="4"/>
        <v>185.01539062500001</v>
      </c>
      <c r="F56" s="213">
        <f t="shared" si="5"/>
        <v>6.4866796874999997</v>
      </c>
      <c r="G56" s="213">
        <f t="shared" si="6"/>
        <v>110.43490234375</v>
      </c>
      <c r="H56" s="213">
        <f t="shared" si="7"/>
        <v>0</v>
      </c>
      <c r="I56" s="213">
        <f t="shared" si="8"/>
        <v>4.1982421875</v>
      </c>
      <c r="J56" s="213">
        <f t="shared" si="9"/>
        <v>0</v>
      </c>
      <c r="K56" s="213">
        <f t="shared" si="10"/>
        <v>1.212646484375</v>
      </c>
      <c r="L56" s="213">
        <f t="shared" si="2"/>
        <v>28.077333984374999</v>
      </c>
      <c r="M56" s="213">
        <f t="shared" si="2"/>
        <v>0.22001953125000001</v>
      </c>
      <c r="N56" s="3">
        <f t="shared" si="11"/>
        <v>444.90183593749998</v>
      </c>
      <c r="R56" s="5"/>
    </row>
    <row r="57" spans="1:18">
      <c r="A57" s="345" t="s">
        <v>233</v>
      </c>
      <c r="B57" s="213">
        <f t="shared" si="3"/>
        <v>147.00599609375001</v>
      </c>
      <c r="C57" s="213">
        <f t="shared" si="1"/>
        <v>2.350791015625</v>
      </c>
      <c r="D57" s="213">
        <f t="shared" si="1"/>
        <v>0</v>
      </c>
      <c r="E57" s="213">
        <f t="shared" si="4"/>
        <v>278.12639648437499</v>
      </c>
      <c r="F57" s="213">
        <f t="shared" si="5"/>
        <v>7.6999804687499998</v>
      </c>
      <c r="G57" s="213">
        <f t="shared" si="6"/>
        <v>209.817412109375</v>
      </c>
      <c r="H57" s="213">
        <f t="shared" si="7"/>
        <v>0</v>
      </c>
      <c r="I57" s="213">
        <f t="shared" si="8"/>
        <v>15.913281250000001</v>
      </c>
      <c r="J57" s="213">
        <f t="shared" si="9"/>
        <v>2.8958511352539063</v>
      </c>
      <c r="K57" s="213">
        <f t="shared" si="10"/>
        <v>1.2292578125</v>
      </c>
      <c r="L57" s="213">
        <f t="shared" si="2"/>
        <v>37.485546874999997</v>
      </c>
      <c r="M57" s="213">
        <f t="shared" si="2"/>
        <v>0.15578125000000001</v>
      </c>
      <c r="N57" s="3">
        <f t="shared" si="11"/>
        <v>702.68029449462892</v>
      </c>
      <c r="R57" s="5"/>
    </row>
    <row r="58" spans="1:18">
      <c r="A58" s="345" t="s">
        <v>172</v>
      </c>
      <c r="B58" s="213">
        <f t="shared" si="3"/>
        <v>127.368349609375</v>
      </c>
      <c r="C58" s="213">
        <f t="shared" si="1"/>
        <v>2.3142578125000002</v>
      </c>
      <c r="D58" s="213">
        <f t="shared" si="1"/>
        <v>0</v>
      </c>
      <c r="E58" s="213">
        <f t="shared" si="4"/>
        <v>361.22099609374999</v>
      </c>
      <c r="F58" s="213">
        <f t="shared" si="5"/>
        <v>7.5567480468749997</v>
      </c>
      <c r="G58" s="213">
        <f t="shared" si="6"/>
        <v>224.27232421874999</v>
      </c>
      <c r="H58" s="213">
        <f t="shared" si="7"/>
        <v>0</v>
      </c>
      <c r="I58" s="213">
        <f t="shared" si="8"/>
        <v>27.105429687499999</v>
      </c>
      <c r="J58" s="213">
        <f t="shared" si="9"/>
        <v>8.6921787261962891</v>
      </c>
      <c r="K58" s="213">
        <f t="shared" si="10"/>
        <v>1.89794921875</v>
      </c>
      <c r="L58" s="213">
        <f t="shared" si="2"/>
        <v>31.372324218749998</v>
      </c>
      <c r="M58" s="213">
        <f t="shared" si="2"/>
        <v>0.167841796875</v>
      </c>
      <c r="N58" s="3">
        <f t="shared" si="11"/>
        <v>791.96839942932127</v>
      </c>
      <c r="R58" s="5"/>
    </row>
    <row r="59" spans="1:18">
      <c r="A59" s="345" t="s">
        <v>197</v>
      </c>
      <c r="B59" s="213">
        <f t="shared" si="3"/>
        <v>204.69980468750001</v>
      </c>
      <c r="C59" s="213">
        <f t="shared" si="1"/>
        <v>1.8812011718749999</v>
      </c>
      <c r="D59" s="213">
        <f t="shared" si="1"/>
        <v>0</v>
      </c>
      <c r="E59" s="213">
        <f t="shared" si="4"/>
        <v>493.29072265624995</v>
      </c>
      <c r="F59" s="213">
        <f t="shared" si="5"/>
        <v>9.1041308593749992</v>
      </c>
      <c r="G59" s="213">
        <f t="shared" si="6"/>
        <v>328.99618164062503</v>
      </c>
      <c r="H59" s="213">
        <f t="shared" si="7"/>
        <v>18.479091796875</v>
      </c>
      <c r="I59" s="213">
        <f t="shared" si="8"/>
        <v>55.692490234375001</v>
      </c>
      <c r="J59" s="213">
        <f t="shared" si="9"/>
        <v>23.707084655761719</v>
      </c>
      <c r="K59" s="213">
        <f t="shared" si="10"/>
        <v>0.94814453124999998</v>
      </c>
      <c r="L59" s="213">
        <f t="shared" si="2"/>
        <v>36.545048828124997</v>
      </c>
      <c r="M59" s="213">
        <f t="shared" si="2"/>
        <v>0.156494140625</v>
      </c>
      <c r="N59" s="3">
        <f t="shared" si="11"/>
        <v>1173.5003952026366</v>
      </c>
      <c r="R59" s="5"/>
    </row>
    <row r="60" spans="1:18">
      <c r="A60" s="345" t="s">
        <v>198</v>
      </c>
      <c r="B60" s="213">
        <f t="shared" si="3"/>
        <v>225.239443359375</v>
      </c>
      <c r="C60" s="213">
        <f t="shared" si="1"/>
        <v>2.1581738281249998</v>
      </c>
      <c r="D60" s="213">
        <f t="shared" si="1"/>
        <v>0</v>
      </c>
      <c r="E60" s="213">
        <f t="shared" si="4"/>
        <v>192.64949218750002</v>
      </c>
      <c r="F60" s="213">
        <f t="shared" si="5"/>
        <v>8.0089160156249992</v>
      </c>
      <c r="G60" s="213">
        <f t="shared" si="6"/>
        <v>431.39848632812499</v>
      </c>
      <c r="H60" s="213">
        <f t="shared" si="7"/>
        <v>564.21239257812499</v>
      </c>
      <c r="I60" s="213">
        <f t="shared" si="8"/>
        <v>69.537167968749998</v>
      </c>
      <c r="J60" s="213">
        <f t="shared" si="9"/>
        <v>36.011285781860352</v>
      </c>
      <c r="K60" s="213">
        <f t="shared" si="10"/>
        <v>1.1746484374999999</v>
      </c>
      <c r="L60" s="213">
        <f t="shared" si="2"/>
        <v>14.05916015625</v>
      </c>
      <c r="M60" s="213">
        <f t="shared" si="2"/>
        <v>8.1708984375000002E-2</v>
      </c>
      <c r="N60" s="3">
        <f t="shared" si="11"/>
        <v>1544.5308756256104</v>
      </c>
      <c r="R60" s="5"/>
    </row>
    <row r="61" spans="1:18" s="122" customFormat="1">
      <c r="A61" s="345" t="s">
        <v>199</v>
      </c>
      <c r="B61" s="213">
        <f t="shared" si="3"/>
        <v>167.13746093750001</v>
      </c>
      <c r="C61" s="213">
        <f t="shared" si="1"/>
        <v>16.502802734374999</v>
      </c>
      <c r="D61" s="213">
        <f t="shared" si="1"/>
        <v>0</v>
      </c>
      <c r="E61" s="213">
        <f t="shared" si="4"/>
        <v>302.79853515624995</v>
      </c>
      <c r="F61" s="213">
        <f t="shared" si="5"/>
        <v>12.077255859375001</v>
      </c>
      <c r="G61" s="213">
        <f t="shared" si="6"/>
        <v>448.11911132812497</v>
      </c>
      <c r="H61" s="133">
        <f t="shared" si="7"/>
        <v>813.94316406250005</v>
      </c>
      <c r="I61" s="213">
        <f t="shared" si="8"/>
        <v>81.316923828124999</v>
      </c>
      <c r="J61" s="213">
        <f t="shared" si="9"/>
        <v>59.605855941772468</v>
      </c>
      <c r="K61" s="133">
        <f t="shared" si="10"/>
        <v>0.73626953125000005</v>
      </c>
      <c r="L61" s="133">
        <f t="shared" si="2"/>
        <v>62.173291015624997</v>
      </c>
      <c r="M61" s="133">
        <f t="shared" si="2"/>
        <v>6.4414062499999994E-2</v>
      </c>
      <c r="N61" s="3">
        <f t="shared" si="11"/>
        <v>1964.4750844573973</v>
      </c>
      <c r="O61" s="134"/>
      <c r="R61" s="162"/>
    </row>
    <row r="62" spans="1:18">
      <c r="A62" s="200" t="s">
        <v>275</v>
      </c>
      <c r="B62" s="213">
        <f t="shared" si="3"/>
        <v>187.91737431887725</v>
      </c>
      <c r="C62" s="213">
        <f t="shared" si="1"/>
        <v>41.982197265624997</v>
      </c>
      <c r="D62" s="213">
        <f t="shared" si="1"/>
        <v>9.2010803301645563</v>
      </c>
      <c r="E62" s="213">
        <f t="shared" si="4"/>
        <v>487.31976638919474</v>
      </c>
      <c r="F62" s="213">
        <f t="shared" si="5"/>
        <v>8.6275993815233889</v>
      </c>
      <c r="G62" s="213">
        <f t="shared" si="6"/>
        <v>538.93535439403638</v>
      </c>
      <c r="H62" s="213">
        <f t="shared" si="7"/>
        <v>866.74800395509089</v>
      </c>
      <c r="I62" s="213">
        <f t="shared" si="8"/>
        <v>119.99649580963225</v>
      </c>
      <c r="J62" s="213">
        <f t="shared" si="9"/>
        <v>73.955380859374998</v>
      </c>
      <c r="K62" s="213">
        <f t="shared" si="10"/>
        <v>2.859052655876436</v>
      </c>
      <c r="L62" s="213">
        <f t="shared" si="2"/>
        <v>91.35252567675154</v>
      </c>
      <c r="M62" s="213">
        <f t="shared" si="2"/>
        <v>0.31630323165882113</v>
      </c>
      <c r="N62" s="3">
        <f t="shared" si="11"/>
        <v>2429.2111342678063</v>
      </c>
      <c r="O62" s="5"/>
      <c r="R62" s="50"/>
    </row>
    <row r="63" spans="1:18">
      <c r="A63" s="346" t="s">
        <v>357</v>
      </c>
      <c r="B63" s="213">
        <f t="shared" si="3"/>
        <v>232.70969726562501</v>
      </c>
      <c r="C63" s="213">
        <f t="shared" si="1"/>
        <v>2.6634765624999996</v>
      </c>
      <c r="D63" s="213">
        <f t="shared" si="1"/>
        <v>17.431845703124999</v>
      </c>
      <c r="E63" s="213">
        <f t="shared" si="4"/>
        <v>698.67523437499995</v>
      </c>
      <c r="F63" s="213">
        <f t="shared" si="5"/>
        <v>12.410048828124999</v>
      </c>
      <c r="G63" s="213">
        <f t="shared" si="6"/>
        <v>952.70526367187483</v>
      </c>
      <c r="H63" s="213">
        <f>P82/1024</f>
        <v>1287.3805273437499</v>
      </c>
      <c r="I63" s="213">
        <f t="shared" si="8"/>
        <v>140.17009765624996</v>
      </c>
      <c r="J63" s="213">
        <f t="shared" si="9"/>
        <v>173.84639648437499</v>
      </c>
      <c r="K63" s="213">
        <f>U82/1024</f>
        <v>4.9920605468749999</v>
      </c>
      <c r="L63" s="213">
        <f t="shared" si="2"/>
        <v>104.92124023437498</v>
      </c>
      <c r="M63" s="213">
        <f t="shared" si="2"/>
        <v>1.4294628906250002</v>
      </c>
      <c r="N63" s="3">
        <f t="shared" si="11"/>
        <v>3629.3353515624999</v>
      </c>
      <c r="O63" s="5"/>
      <c r="R63" s="50"/>
    </row>
    <row r="64" spans="1:18">
      <c r="A64" s="55" t="s">
        <v>409</v>
      </c>
      <c r="B64" s="213">
        <f t="shared" si="3"/>
        <v>195.51194335937498</v>
      </c>
      <c r="C64" s="213">
        <f t="shared" si="1"/>
        <v>103.1064453125</v>
      </c>
      <c r="D64" s="213">
        <f t="shared" si="1"/>
        <v>35.759863281250006</v>
      </c>
      <c r="E64" s="213">
        <f t="shared" si="4"/>
        <v>1042.4527050781251</v>
      </c>
      <c r="F64" s="213">
        <f t="shared" si="5"/>
        <v>5.9392285156250004</v>
      </c>
      <c r="G64" s="213">
        <f t="shared" si="6"/>
        <v>1178.546416015625</v>
      </c>
      <c r="H64" s="213">
        <f>P83/1024</f>
        <v>1578.392802734375</v>
      </c>
      <c r="I64" s="213">
        <f>(Q83+R83+S83)/1024</f>
        <v>185.13568359375</v>
      </c>
      <c r="J64" s="213">
        <f t="shared" si="9"/>
        <v>282.97775390625003</v>
      </c>
      <c r="K64" s="213">
        <f>U83/1024</f>
        <v>7.1624218749999997</v>
      </c>
      <c r="L64" s="213">
        <f t="shared" si="2"/>
        <v>111.833515625</v>
      </c>
      <c r="M64" s="213">
        <f t="shared" si="2"/>
        <v>2.8848437499999999</v>
      </c>
      <c r="N64" s="3">
        <f t="shared" si="11"/>
        <v>4729.7036230468748</v>
      </c>
      <c r="O64" s="5"/>
      <c r="R64" s="50"/>
    </row>
    <row r="65" spans="1:41">
      <c r="A65" s="55" t="s">
        <v>451</v>
      </c>
      <c r="B65" s="213">
        <f t="shared" si="3"/>
        <v>643.93322265625011</v>
      </c>
      <c r="C65" s="213">
        <f t="shared" si="1"/>
        <v>188.17906250000001</v>
      </c>
      <c r="D65" s="213">
        <f t="shared" si="1"/>
        <v>37.516135742187501</v>
      </c>
      <c r="E65" s="213">
        <f t="shared" si="4"/>
        <v>1327.66482421875</v>
      </c>
      <c r="F65" s="213">
        <f t="shared" si="5"/>
        <v>7.2834960937500011</v>
      </c>
      <c r="G65" s="213">
        <f t="shared" si="6"/>
        <v>1200.8664941406253</v>
      </c>
      <c r="H65" s="213">
        <f>P84/1024</f>
        <v>1289.7931152343751</v>
      </c>
      <c r="I65" s="213">
        <f>(Q84+R84+S84)/1024</f>
        <v>168.33932617187497</v>
      </c>
      <c r="J65" s="213">
        <f t="shared" si="9"/>
        <v>370.48637695312499</v>
      </c>
      <c r="K65" s="213">
        <f>U84/1024</f>
        <v>10.159755859375002</v>
      </c>
      <c r="L65" s="213">
        <f>V84/1024</f>
        <v>161.62029296874999</v>
      </c>
      <c r="M65" s="213">
        <f>W84/1024</f>
        <v>1.470908203125</v>
      </c>
      <c r="N65" s="3">
        <f t="shared" si="11"/>
        <v>5407.3130107421875</v>
      </c>
      <c r="O65" s="5"/>
      <c r="R65" s="50"/>
    </row>
    <row r="66" spans="1:41" s="462" customFormat="1">
      <c r="A66" s="504" t="s">
        <v>578</v>
      </c>
      <c r="B66" s="213">
        <f t="shared" ref="B66" si="12">(H85+I85+J85)/1024</f>
        <v>624.53992187500012</v>
      </c>
      <c r="C66" s="213">
        <f t="shared" ref="C66" si="13">B85/1024</f>
        <v>81.960302734375006</v>
      </c>
      <c r="D66" s="213">
        <f t="shared" ref="D66" si="14">C85/1024</f>
        <v>48.772626953124998</v>
      </c>
      <c r="E66" s="213">
        <f t="shared" ref="E66" si="15">(D85+E85+F85)/1024</f>
        <v>1942.4786132812501</v>
      </c>
      <c r="F66" s="213">
        <f t="shared" ref="F66" si="16">G85/1024</f>
        <v>6.94921875</v>
      </c>
      <c r="G66" s="213">
        <f t="shared" ref="G66" si="17">(K85+L85+M85+N85+O85)/1024</f>
        <v>1456.1670898437501</v>
      </c>
      <c r="H66" s="213">
        <f>P85/1024</f>
        <v>2080.3925195312499</v>
      </c>
      <c r="I66" s="213">
        <f>(Q85+R85+S85)/1024</f>
        <v>180.22646484374997</v>
      </c>
      <c r="J66" s="213">
        <f t="shared" ref="J66" si="18">T85/1024</f>
        <v>500.98374023437503</v>
      </c>
      <c r="K66" s="213">
        <f>U85/1024</f>
        <v>16.330400390625002</v>
      </c>
      <c r="L66" s="213">
        <f>V85/1024</f>
        <v>232.35997070312499</v>
      </c>
      <c r="M66" s="213">
        <f>W85/1024</f>
        <v>2.5720312500000002</v>
      </c>
      <c r="N66" s="464">
        <f t="shared" ref="N66" si="19">SUM(B66:M66)</f>
        <v>7173.7329003906243</v>
      </c>
      <c r="O66" s="465"/>
      <c r="R66" s="480"/>
    </row>
    <row r="67" spans="1:41" s="122" customFormat="1" ht="25.5">
      <c r="A67" s="147" t="s">
        <v>87</v>
      </c>
      <c r="B67" s="159">
        <f>SUM(B53:B66)</f>
        <v>2963.1932043970028</v>
      </c>
      <c r="C67" s="494">
        <f t="shared" ref="C67:N67" si="20">SUM(C53:C66)</f>
        <v>444.64741210937495</v>
      </c>
      <c r="D67" s="494">
        <f t="shared" si="20"/>
        <v>148.68155200985206</v>
      </c>
      <c r="E67" s="494">
        <f t="shared" si="20"/>
        <v>7461.0271687329459</v>
      </c>
      <c r="F67" s="494">
        <f t="shared" si="20"/>
        <v>95.02192555339839</v>
      </c>
      <c r="G67" s="494">
        <f t="shared" si="20"/>
        <v>7285.9827274409108</v>
      </c>
      <c r="H67" s="494">
        <f t="shared" si="20"/>
        <v>8499.3416172363413</v>
      </c>
      <c r="I67" s="494">
        <f t="shared" si="20"/>
        <v>1049.6259294033821</v>
      </c>
      <c r="J67" s="494">
        <f t="shared" si="20"/>
        <v>1533.1619046783449</v>
      </c>
      <c r="K67" s="494">
        <f t="shared" si="20"/>
        <v>49.201044843376437</v>
      </c>
      <c r="L67" s="494">
        <f t="shared" si="20"/>
        <v>921.30307255175137</v>
      </c>
      <c r="M67" s="494">
        <f t="shared" si="20"/>
        <v>9.8870063566588211</v>
      </c>
      <c r="N67" s="494">
        <f t="shared" si="20"/>
        <v>30461.074565313338</v>
      </c>
      <c r="O67" s="134"/>
    </row>
    <row r="68" spans="1:41">
      <c r="A68" s="44"/>
      <c r="B68" s="47"/>
      <c r="C68" s="47"/>
      <c r="D68" s="47"/>
      <c r="E68" s="47"/>
      <c r="F68" s="214"/>
      <c r="G68" s="47"/>
      <c r="H68" s="47"/>
      <c r="I68" s="47"/>
      <c r="J68" s="47"/>
      <c r="K68" s="47"/>
      <c r="L68" s="47"/>
      <c r="M68" s="47"/>
      <c r="N68" s="5"/>
    </row>
    <row r="69" spans="1:41" s="76" customFormat="1">
      <c r="A69" s="44"/>
      <c r="B69" s="47"/>
      <c r="C69" s="47"/>
      <c r="D69" s="47"/>
      <c r="E69" s="47"/>
      <c r="F69" s="214"/>
      <c r="G69" s="47"/>
      <c r="H69" s="47"/>
      <c r="I69" s="47"/>
      <c r="J69" s="47"/>
      <c r="K69" s="47"/>
      <c r="L69" s="47"/>
      <c r="M69" s="47"/>
      <c r="N69" s="5"/>
      <c r="O69"/>
      <c r="P69"/>
      <c r="Q69"/>
      <c r="R69"/>
      <c r="S69"/>
      <c r="T69"/>
      <c r="U69"/>
      <c r="V69" s="77"/>
      <c r="W69" s="77"/>
      <c r="X69" s="77"/>
      <c r="Y69" s="77"/>
      <c r="Z69" s="77"/>
      <c r="AA69" s="77"/>
      <c r="AB69" s="77"/>
      <c r="AC69" s="77"/>
      <c r="AD69" s="77"/>
      <c r="AE69" s="77"/>
      <c r="AF69" s="77"/>
      <c r="AG69" s="77"/>
      <c r="AH69" s="77"/>
      <c r="AI69" s="77"/>
      <c r="AJ69" s="77"/>
      <c r="AK69" s="77"/>
      <c r="AL69" s="77"/>
    </row>
    <row r="70" spans="1:41" s="3" customFormat="1" ht="13.5" customHeight="1">
      <c r="A70" t="s">
        <v>63</v>
      </c>
      <c r="B70"/>
      <c r="C70"/>
      <c r="D70"/>
      <c r="E70"/>
      <c r="F70"/>
      <c r="G70"/>
      <c r="H70"/>
      <c r="I70"/>
      <c r="J70"/>
      <c r="K70"/>
      <c r="L70"/>
      <c r="M70"/>
      <c r="N70"/>
      <c r="O70"/>
      <c r="P70"/>
      <c r="Q70"/>
      <c r="R70"/>
      <c r="S70"/>
      <c r="T70"/>
      <c r="U70"/>
      <c r="V70" s="47"/>
      <c r="W70" s="47"/>
      <c r="X70" s="47"/>
      <c r="Y70" s="47"/>
      <c r="Z70" s="47"/>
      <c r="AA70" s="47"/>
      <c r="AB70" s="47"/>
      <c r="AC70" s="47"/>
      <c r="AD70" s="47"/>
      <c r="AE70" s="47"/>
      <c r="AF70" s="47"/>
      <c r="AG70" s="47"/>
      <c r="AH70" s="47"/>
      <c r="AI70" s="47"/>
      <c r="AJ70" s="47"/>
      <c r="AK70" s="47"/>
      <c r="AL70" s="47"/>
    </row>
    <row r="71" spans="1:41" s="159" customFormat="1" ht="25.5">
      <c r="A71" s="317" t="s">
        <v>74</v>
      </c>
      <c r="B71" s="147" t="s">
        <v>72</v>
      </c>
      <c r="C71" s="138" t="s">
        <v>228</v>
      </c>
      <c r="D71" s="147" t="s">
        <v>129</v>
      </c>
      <c r="E71" s="147" t="s">
        <v>214</v>
      </c>
      <c r="F71" s="147" t="s">
        <v>119</v>
      </c>
      <c r="G71" s="147" t="s">
        <v>130</v>
      </c>
      <c r="H71" s="147" t="s">
        <v>454</v>
      </c>
      <c r="I71" s="147" t="s">
        <v>73</v>
      </c>
      <c r="J71" s="310" t="s">
        <v>358</v>
      </c>
      <c r="K71" s="147" t="s">
        <v>97</v>
      </c>
      <c r="L71" s="147" t="s">
        <v>452</v>
      </c>
      <c r="M71" s="147" t="s">
        <v>453</v>
      </c>
      <c r="N71" s="310" t="s">
        <v>359</v>
      </c>
      <c r="O71" s="147" t="s">
        <v>455</v>
      </c>
      <c r="P71" s="310" t="s">
        <v>98</v>
      </c>
      <c r="Q71" s="147" t="s">
        <v>99</v>
      </c>
      <c r="R71" s="147" t="s">
        <v>322</v>
      </c>
      <c r="S71" s="147" t="s">
        <v>165</v>
      </c>
      <c r="T71" s="148" t="s">
        <v>263</v>
      </c>
      <c r="U71" s="147" t="s">
        <v>104</v>
      </c>
      <c r="V71" s="147" t="s">
        <v>158</v>
      </c>
      <c r="W71" s="147" t="s">
        <v>105</v>
      </c>
      <c r="X71" s="316" t="s">
        <v>174</v>
      </c>
      <c r="Y71" s="135"/>
      <c r="Z71" s="135"/>
      <c r="AA71" s="135"/>
      <c r="AB71" s="135"/>
      <c r="AC71" s="135"/>
      <c r="AD71" s="135"/>
      <c r="AE71" s="135"/>
      <c r="AF71" s="135"/>
      <c r="AG71" s="135"/>
      <c r="AH71" s="135"/>
      <c r="AI71" s="135"/>
      <c r="AJ71" s="135"/>
      <c r="AK71" s="135"/>
      <c r="AL71" s="135"/>
      <c r="AM71" s="135"/>
      <c r="AN71" s="135"/>
      <c r="AO71" s="135"/>
    </row>
    <row r="72" spans="1:41" s="3" customFormat="1" ht="13.5" customHeight="1">
      <c r="A72" s="345" t="s">
        <v>229</v>
      </c>
      <c r="B72" s="3">
        <v>5.42</v>
      </c>
      <c r="D72" s="3">
        <v>0</v>
      </c>
      <c r="E72" s="3">
        <v>11781.15</v>
      </c>
      <c r="F72" s="3">
        <v>9712.4599999999991</v>
      </c>
      <c r="G72" s="3">
        <v>647.12</v>
      </c>
      <c r="I72" s="3">
        <v>6468.82</v>
      </c>
      <c r="J72" s="3">
        <v>0.06</v>
      </c>
      <c r="K72" s="3">
        <v>7582.49</v>
      </c>
      <c r="N72" s="3">
        <v>0</v>
      </c>
      <c r="O72" s="3">
        <v>1319.74</v>
      </c>
      <c r="P72" s="3">
        <v>0</v>
      </c>
      <c r="Q72" s="3">
        <v>106.34</v>
      </c>
      <c r="S72" s="3">
        <v>135.31</v>
      </c>
      <c r="U72" s="3">
        <v>10.71</v>
      </c>
      <c r="V72" s="3">
        <v>1897.55</v>
      </c>
      <c r="W72" s="3">
        <v>81.94</v>
      </c>
      <c r="X72" s="3">
        <f t="shared" ref="X72:X84" si="21">SUM(B72:W72)</f>
        <v>39749.109999999993</v>
      </c>
      <c r="Y72" s="47"/>
      <c r="Z72" s="47"/>
      <c r="AA72" s="47"/>
      <c r="AB72" s="47"/>
      <c r="AC72" s="47"/>
      <c r="AD72" s="47"/>
      <c r="AE72" s="47"/>
      <c r="AF72" s="47"/>
      <c r="AG72" s="47"/>
      <c r="AH72" s="47"/>
      <c r="AI72" s="47"/>
      <c r="AJ72" s="47"/>
      <c r="AK72" s="47"/>
      <c r="AL72" s="47"/>
      <c r="AM72" s="47"/>
      <c r="AN72" s="47"/>
      <c r="AO72" s="47"/>
    </row>
    <row r="73" spans="1:41" s="3" customFormat="1" ht="13.5" customHeight="1">
      <c r="A73" s="345" t="s">
        <v>230</v>
      </c>
      <c r="B73" s="3">
        <v>138.93</v>
      </c>
      <c r="D73" s="3">
        <v>0</v>
      </c>
      <c r="E73" s="3">
        <v>37562.67</v>
      </c>
      <c r="F73" s="3">
        <v>8898.2099999999991</v>
      </c>
      <c r="G73" s="3">
        <v>1024.4000000000001</v>
      </c>
      <c r="I73" s="3">
        <v>31111.15</v>
      </c>
      <c r="J73" s="3">
        <v>0</v>
      </c>
      <c r="K73" s="3">
        <v>24331.85</v>
      </c>
      <c r="N73" s="3">
        <v>0</v>
      </c>
      <c r="O73" s="3">
        <v>1999.94</v>
      </c>
      <c r="P73" s="3">
        <v>0</v>
      </c>
      <c r="Q73" s="3">
        <v>247.49</v>
      </c>
      <c r="S73" s="3">
        <v>162.25</v>
      </c>
      <c r="U73" s="3">
        <v>21.35</v>
      </c>
      <c r="V73" s="3">
        <v>2794.77</v>
      </c>
      <c r="W73" s="3">
        <v>120.36</v>
      </c>
      <c r="X73" s="3">
        <f t="shared" si="21"/>
        <v>108413.37000000001</v>
      </c>
      <c r="Y73" s="47"/>
      <c r="Z73" s="47"/>
      <c r="AA73" s="47"/>
      <c r="AB73" s="47"/>
      <c r="AC73" s="47"/>
      <c r="AD73" s="47"/>
      <c r="AE73" s="47"/>
      <c r="AF73" s="47"/>
      <c r="AG73" s="47"/>
      <c r="AH73" s="47"/>
      <c r="AI73" s="47"/>
      <c r="AJ73" s="47"/>
      <c r="AK73" s="47"/>
      <c r="AL73" s="47"/>
      <c r="AM73" s="47"/>
      <c r="AN73" s="47"/>
      <c r="AO73" s="47"/>
    </row>
    <row r="74" spans="1:41" s="3" customFormat="1" ht="13.5" customHeight="1">
      <c r="A74" s="345" t="s">
        <v>231</v>
      </c>
      <c r="B74" s="3">
        <v>49.26</v>
      </c>
      <c r="D74" s="3">
        <v>0</v>
      </c>
      <c r="E74" s="3">
        <v>77417.490000000005</v>
      </c>
      <c r="F74" s="3">
        <v>7546.54</v>
      </c>
      <c r="G74" s="3">
        <v>1276.19</v>
      </c>
      <c r="I74" s="3">
        <v>56951.92</v>
      </c>
      <c r="J74" s="3">
        <v>7082.64</v>
      </c>
      <c r="K74" s="3">
        <v>173069.86</v>
      </c>
      <c r="N74" s="3">
        <v>0</v>
      </c>
      <c r="O74" s="3">
        <v>2357.1799999999998</v>
      </c>
      <c r="P74" s="3">
        <v>0</v>
      </c>
      <c r="Q74" s="3">
        <v>1154.17</v>
      </c>
      <c r="S74" s="3">
        <v>236.63</v>
      </c>
      <c r="U74" s="3">
        <v>478.34</v>
      </c>
      <c r="V74" s="3">
        <v>5038.57</v>
      </c>
      <c r="W74" s="3">
        <v>173.71</v>
      </c>
      <c r="X74" s="3">
        <f t="shared" si="21"/>
        <v>332832.50000000006</v>
      </c>
      <c r="Y74" s="47"/>
      <c r="Z74" s="47"/>
      <c r="AA74" s="47"/>
      <c r="AB74" s="47"/>
      <c r="AC74" s="47"/>
      <c r="AD74" s="47"/>
      <c r="AE74" s="47"/>
      <c r="AF74" s="47"/>
      <c r="AG74" s="47"/>
      <c r="AH74" s="47"/>
      <c r="AI74" s="47"/>
      <c r="AJ74" s="47"/>
      <c r="AK74" s="47"/>
      <c r="AL74" s="47"/>
      <c r="AM74" s="47"/>
      <c r="AN74" s="47"/>
      <c r="AO74" s="47"/>
    </row>
    <row r="75" spans="1:41" s="3" customFormat="1" ht="13.5" customHeight="1">
      <c r="A75" s="345" t="s">
        <v>232</v>
      </c>
      <c r="B75" s="3">
        <v>1392.26</v>
      </c>
      <c r="D75" s="3">
        <v>0</v>
      </c>
      <c r="E75" s="3">
        <v>154749.39000000001</v>
      </c>
      <c r="F75" s="3">
        <v>34706.370000000003</v>
      </c>
      <c r="G75" s="3">
        <v>6642.36</v>
      </c>
      <c r="I75" s="3">
        <v>93618.240000000005</v>
      </c>
      <c r="J75" s="3">
        <v>16868.28</v>
      </c>
      <c r="K75" s="3">
        <v>108357.54</v>
      </c>
      <c r="N75" s="3">
        <v>0</v>
      </c>
      <c r="O75" s="3">
        <v>4727.8</v>
      </c>
      <c r="P75" s="3">
        <v>0</v>
      </c>
      <c r="Q75" s="3">
        <v>3590</v>
      </c>
      <c r="S75" s="3">
        <v>709</v>
      </c>
      <c r="U75" s="3">
        <v>1241.75</v>
      </c>
      <c r="V75" s="3">
        <v>28751.19</v>
      </c>
      <c r="W75" s="3">
        <v>225.3</v>
      </c>
      <c r="X75" s="3">
        <f t="shared" si="21"/>
        <v>455579.48</v>
      </c>
      <c r="Y75" s="47"/>
      <c r="Z75" s="47"/>
      <c r="AA75" s="47"/>
      <c r="AB75" s="47"/>
      <c r="AC75" s="47"/>
      <c r="AD75" s="47"/>
      <c r="AE75" s="47"/>
      <c r="AF75" s="47"/>
      <c r="AG75" s="47"/>
      <c r="AH75" s="47"/>
      <c r="AI75" s="47"/>
      <c r="AJ75" s="47"/>
      <c r="AK75" s="47"/>
      <c r="AL75" s="47"/>
      <c r="AM75" s="47"/>
      <c r="AN75" s="47"/>
      <c r="AO75" s="47"/>
    </row>
    <row r="76" spans="1:41" s="3" customFormat="1" ht="13.5" customHeight="1">
      <c r="A76" s="345" t="s">
        <v>233</v>
      </c>
      <c r="B76" s="3">
        <v>2407.21</v>
      </c>
      <c r="D76" s="3">
        <v>0</v>
      </c>
      <c r="E76" s="3">
        <v>241942.1</v>
      </c>
      <c r="F76" s="3">
        <v>42859.33</v>
      </c>
      <c r="G76" s="3">
        <v>7884.78</v>
      </c>
      <c r="I76" s="3">
        <v>124002.27</v>
      </c>
      <c r="J76" s="3">
        <v>26531.87</v>
      </c>
      <c r="K76" s="3">
        <v>213603.20000000001</v>
      </c>
      <c r="N76" s="3">
        <v>0</v>
      </c>
      <c r="O76" s="3">
        <v>1249.83</v>
      </c>
      <c r="P76" s="3">
        <v>0</v>
      </c>
      <c r="Q76" s="3">
        <v>16002.1</v>
      </c>
      <c r="S76" s="3">
        <v>293.10000000000002</v>
      </c>
      <c r="T76" s="3">
        <v>2965.3515625</v>
      </c>
      <c r="U76" s="3">
        <v>1258.76</v>
      </c>
      <c r="V76" s="3">
        <v>38385.199999999997</v>
      </c>
      <c r="W76" s="3">
        <v>159.52000000000001</v>
      </c>
      <c r="X76" s="3">
        <f t="shared" si="21"/>
        <v>719544.6215624999</v>
      </c>
      <c r="Y76" s="47"/>
      <c r="Z76" s="47"/>
      <c r="AA76" s="47"/>
      <c r="AB76" s="47"/>
      <c r="AC76" s="47"/>
      <c r="AD76" s="47"/>
      <c r="AE76" s="47"/>
      <c r="AF76" s="47"/>
      <c r="AG76" s="47"/>
      <c r="AH76" s="47"/>
      <c r="AI76" s="47"/>
      <c r="AJ76" s="47"/>
      <c r="AK76" s="47"/>
      <c r="AL76" s="47"/>
      <c r="AM76" s="47"/>
      <c r="AN76" s="47"/>
      <c r="AO76" s="47"/>
    </row>
    <row r="77" spans="1:41" s="3" customFormat="1" ht="13.5" customHeight="1">
      <c r="A77" s="345" t="s">
        <v>172</v>
      </c>
      <c r="B77" s="3">
        <v>2369.8000000000002</v>
      </c>
      <c r="D77" s="3">
        <v>0</v>
      </c>
      <c r="E77" s="3">
        <v>307616.55</v>
      </c>
      <c r="F77" s="3">
        <v>62273.75</v>
      </c>
      <c r="G77" s="3">
        <v>7738.11</v>
      </c>
      <c r="I77" s="3">
        <v>108923.66</v>
      </c>
      <c r="J77" s="3">
        <v>21501.53</v>
      </c>
      <c r="K77" s="3">
        <v>229654.86</v>
      </c>
      <c r="N77" s="3">
        <v>0</v>
      </c>
      <c r="O77" s="3">
        <v>0</v>
      </c>
      <c r="P77" s="3">
        <v>0</v>
      </c>
      <c r="Q77" s="3">
        <v>27318.7</v>
      </c>
      <c r="S77" s="3">
        <v>437.26</v>
      </c>
      <c r="T77" s="3">
        <v>8900.791015625</v>
      </c>
      <c r="U77" s="3">
        <v>1943.5</v>
      </c>
      <c r="V77" s="3">
        <v>32125.26</v>
      </c>
      <c r="W77" s="3">
        <v>171.87</v>
      </c>
      <c r="X77" s="3">
        <f t="shared" si="21"/>
        <v>810975.64101562498</v>
      </c>
      <c r="Y77" s="47"/>
      <c r="Z77" s="47"/>
      <c r="AA77" s="47"/>
      <c r="AB77" s="47"/>
      <c r="AC77" s="47"/>
      <c r="AD77" s="47"/>
      <c r="AE77" s="47"/>
      <c r="AF77" s="47"/>
      <c r="AG77" s="47"/>
      <c r="AH77" s="47"/>
      <c r="AI77" s="47"/>
      <c r="AJ77" s="47"/>
      <c r="AK77" s="47"/>
      <c r="AL77" s="47"/>
      <c r="AM77" s="47"/>
      <c r="AN77" s="47"/>
      <c r="AO77" s="47"/>
    </row>
    <row r="78" spans="1:41" s="3" customFormat="1" ht="13.5" customHeight="1">
      <c r="A78" s="345" t="s">
        <v>197</v>
      </c>
      <c r="B78" s="3">
        <v>1926.35</v>
      </c>
      <c r="D78" s="3">
        <v>0</v>
      </c>
      <c r="E78" s="3">
        <v>440519.04</v>
      </c>
      <c r="F78" s="3">
        <v>64610.66</v>
      </c>
      <c r="G78" s="3">
        <v>9322.6299999999992</v>
      </c>
      <c r="I78" s="3">
        <v>163275.13</v>
      </c>
      <c r="J78" s="3">
        <v>46337.47</v>
      </c>
      <c r="K78" s="3">
        <v>336892.09</v>
      </c>
      <c r="N78" s="3">
        <v>0</v>
      </c>
      <c r="O78" s="3">
        <v>0</v>
      </c>
      <c r="P78" s="3">
        <v>18922.59</v>
      </c>
      <c r="Q78" s="3">
        <v>55466.68</v>
      </c>
      <c r="S78" s="3">
        <v>1562.43</v>
      </c>
      <c r="T78" s="3">
        <v>24276.0546875</v>
      </c>
      <c r="U78" s="3">
        <v>970.9</v>
      </c>
      <c r="V78" s="3">
        <v>37422.129999999997</v>
      </c>
      <c r="W78" s="3">
        <v>160.25</v>
      </c>
      <c r="X78" s="3">
        <f t="shared" si="21"/>
        <v>1201664.4046874996</v>
      </c>
      <c r="Y78" s="47"/>
      <c r="Z78" s="47"/>
      <c r="AA78" s="47"/>
      <c r="AB78" s="47"/>
      <c r="AC78" s="47"/>
      <c r="AD78" s="47"/>
      <c r="AE78" s="47"/>
      <c r="AF78" s="47"/>
      <c r="AG78" s="47"/>
      <c r="AH78" s="47"/>
      <c r="AI78" s="47"/>
      <c r="AJ78" s="47"/>
      <c r="AK78" s="47"/>
      <c r="AL78" s="47"/>
      <c r="AM78" s="47"/>
      <c r="AN78" s="47"/>
      <c r="AO78" s="47"/>
    </row>
    <row r="79" spans="1:41" s="3" customFormat="1">
      <c r="A79" s="345" t="s">
        <v>198</v>
      </c>
      <c r="B79" s="3">
        <v>2209.9699999999998</v>
      </c>
      <c r="D79" s="3">
        <v>10070.84</v>
      </c>
      <c r="E79" s="3">
        <v>128370.94</v>
      </c>
      <c r="F79" s="3">
        <v>58831.3</v>
      </c>
      <c r="G79" s="3">
        <v>8201.1299999999992</v>
      </c>
      <c r="I79" s="3">
        <v>166504.39000000001</v>
      </c>
      <c r="J79" s="3">
        <v>64140.800000000003</v>
      </c>
      <c r="K79" s="3">
        <v>441752.05</v>
      </c>
      <c r="N79" s="3">
        <v>0</v>
      </c>
      <c r="O79" s="3">
        <v>0</v>
      </c>
      <c r="P79" s="3">
        <v>577753.49</v>
      </c>
      <c r="Q79" s="3">
        <v>68255.14</v>
      </c>
      <c r="S79" s="3">
        <v>2950.92</v>
      </c>
      <c r="T79" s="3">
        <v>36875.556640625</v>
      </c>
      <c r="U79" s="3">
        <v>1202.8399999999999</v>
      </c>
      <c r="V79" s="3">
        <v>14396.58</v>
      </c>
      <c r="W79" s="3">
        <v>83.67</v>
      </c>
      <c r="X79" s="3">
        <f t="shared" si="21"/>
        <v>1581599.6166406248</v>
      </c>
      <c r="Y79" s="47"/>
      <c r="Z79" s="47"/>
      <c r="AA79" s="47"/>
      <c r="AB79" s="47"/>
      <c r="AC79" s="47"/>
      <c r="AD79" s="47"/>
      <c r="AE79" s="47"/>
      <c r="AF79" s="47"/>
      <c r="AG79" s="47"/>
      <c r="AH79" s="47"/>
      <c r="AI79" s="47"/>
      <c r="AJ79" s="47"/>
      <c r="AK79" s="47"/>
      <c r="AL79" s="47"/>
      <c r="AM79" s="47"/>
      <c r="AN79" s="47"/>
      <c r="AO79" s="47"/>
    </row>
    <row r="80" spans="1:41">
      <c r="A80" s="345" t="s">
        <v>199</v>
      </c>
      <c r="B80" s="3">
        <v>16898.87</v>
      </c>
      <c r="C80" s="3"/>
      <c r="D80" s="3">
        <v>285242.28999999998</v>
      </c>
      <c r="E80" s="3">
        <v>10030.66</v>
      </c>
      <c r="F80" s="3">
        <v>14792.75</v>
      </c>
      <c r="G80" s="3">
        <v>12367.11</v>
      </c>
      <c r="H80" s="3"/>
      <c r="I80" s="3">
        <v>103515.98</v>
      </c>
      <c r="J80" s="3">
        <v>67632.78</v>
      </c>
      <c r="K80" s="3">
        <v>458873.97</v>
      </c>
      <c r="L80" s="3"/>
      <c r="M80" s="3"/>
      <c r="N80" s="3">
        <v>0</v>
      </c>
      <c r="O80" s="3">
        <v>0</v>
      </c>
      <c r="P80" s="3">
        <v>833477.8</v>
      </c>
      <c r="Q80" s="3">
        <v>78733.53</v>
      </c>
      <c r="R80" s="3"/>
      <c r="S80" s="3">
        <v>4535</v>
      </c>
      <c r="T80" s="3">
        <v>61036.396484375007</v>
      </c>
      <c r="U80" s="3">
        <v>753.94</v>
      </c>
      <c r="V80" s="3">
        <v>63665.45</v>
      </c>
      <c r="W80" s="3">
        <v>65.959999999999994</v>
      </c>
      <c r="X80" s="3">
        <f t="shared" si="21"/>
        <v>2011622.4864843749</v>
      </c>
      <c r="Y80" s="12"/>
      <c r="Z80" s="47"/>
      <c r="AA80" s="12"/>
      <c r="AB80" s="12"/>
      <c r="AC80" s="12"/>
      <c r="AD80" s="12"/>
      <c r="AE80" s="12"/>
      <c r="AF80" s="12"/>
      <c r="AG80" s="12"/>
      <c r="AH80" s="12"/>
      <c r="AI80" s="12"/>
      <c r="AJ80" s="12"/>
      <c r="AK80" s="12"/>
      <c r="AL80" s="12"/>
      <c r="AM80" s="12"/>
      <c r="AN80" s="12"/>
      <c r="AO80" s="12"/>
    </row>
    <row r="81" spans="1:41">
      <c r="A81" s="200" t="s">
        <v>275</v>
      </c>
      <c r="B81" s="3">
        <v>42989.77</v>
      </c>
      <c r="C81" s="3">
        <v>9421.9062580885056</v>
      </c>
      <c r="D81" s="3">
        <v>499015.44078253541</v>
      </c>
      <c r="E81" s="3">
        <v>0</v>
      </c>
      <c r="F81" s="3">
        <v>0</v>
      </c>
      <c r="G81" s="3">
        <v>8834.6617666799502</v>
      </c>
      <c r="H81" s="3"/>
      <c r="I81" s="3">
        <v>88017.605987849514</v>
      </c>
      <c r="J81" s="3">
        <v>104409.7853146808</v>
      </c>
      <c r="K81" s="3">
        <v>551575.30902038363</v>
      </c>
      <c r="L81" s="3"/>
      <c r="M81" s="3"/>
      <c r="N81" s="3">
        <v>294.49387910962093</v>
      </c>
      <c r="O81" s="3">
        <v>0</v>
      </c>
      <c r="P81" s="3">
        <v>887549.95605001308</v>
      </c>
      <c r="Q81" s="3">
        <v>117409.10984277978</v>
      </c>
      <c r="R81" s="3"/>
      <c r="S81" s="3">
        <v>5467.301866283633</v>
      </c>
      <c r="T81" s="3">
        <v>75730.31</v>
      </c>
      <c r="U81" s="3">
        <v>2927.6699196174704</v>
      </c>
      <c r="V81" s="3">
        <v>93544.986292993577</v>
      </c>
      <c r="W81" s="3">
        <v>323.89450921863283</v>
      </c>
      <c r="X81" s="3">
        <f t="shared" si="21"/>
        <v>2487512.2014902337</v>
      </c>
      <c r="Y81" s="12"/>
      <c r="Z81" s="47"/>
      <c r="AA81" s="12"/>
      <c r="AB81" s="12"/>
      <c r="AC81" s="12"/>
      <c r="AD81" s="12"/>
      <c r="AE81" s="12"/>
      <c r="AF81" s="12"/>
      <c r="AG81" s="12"/>
      <c r="AH81" s="12"/>
      <c r="AI81" s="12"/>
      <c r="AJ81" s="12"/>
      <c r="AK81" s="12"/>
      <c r="AL81" s="12"/>
      <c r="AM81" s="12"/>
      <c r="AN81" s="12"/>
      <c r="AO81" s="12"/>
    </row>
    <row r="82" spans="1:41">
      <c r="A82" s="346" t="s">
        <v>357</v>
      </c>
      <c r="B82" s="3">
        <v>2727.3999999999996</v>
      </c>
      <c r="C82" s="3">
        <v>17850.21</v>
      </c>
      <c r="D82" s="3">
        <v>715443.44</v>
      </c>
      <c r="E82" s="3"/>
      <c r="F82" s="3"/>
      <c r="G82" s="3">
        <v>12707.89</v>
      </c>
      <c r="H82" s="3"/>
      <c r="I82" s="3">
        <v>145096.23000000001</v>
      </c>
      <c r="J82" s="3">
        <v>93198.5</v>
      </c>
      <c r="K82" s="3">
        <v>974075.54999999981</v>
      </c>
      <c r="L82" s="3"/>
      <c r="M82" s="3"/>
      <c r="N82" s="3">
        <v>1494.64</v>
      </c>
      <c r="O82" s="3"/>
      <c r="P82" s="3">
        <v>1318277.6599999999</v>
      </c>
      <c r="Q82" s="3">
        <v>142732.82999999999</v>
      </c>
      <c r="R82" s="3">
        <v>57.8</v>
      </c>
      <c r="S82" s="3">
        <v>743.55</v>
      </c>
      <c r="T82" s="3">
        <v>178018.71</v>
      </c>
      <c r="U82" s="3">
        <v>5111.87</v>
      </c>
      <c r="V82" s="3">
        <v>107439.34999999998</v>
      </c>
      <c r="W82" s="3">
        <v>1463.7700000000002</v>
      </c>
      <c r="X82" s="3">
        <f t="shared" si="21"/>
        <v>3716439.3999999994</v>
      </c>
      <c r="Y82" s="12"/>
      <c r="Z82" s="47"/>
      <c r="AA82" s="12"/>
      <c r="AB82" s="12"/>
      <c r="AC82" s="12"/>
      <c r="AD82" s="12"/>
      <c r="AE82" s="12"/>
      <c r="AF82" s="12"/>
      <c r="AG82" s="12"/>
      <c r="AH82" s="12"/>
      <c r="AI82" s="12"/>
      <c r="AJ82" s="12"/>
      <c r="AK82" s="12"/>
      <c r="AL82" s="12"/>
      <c r="AM82" s="12"/>
      <c r="AN82" s="12"/>
      <c r="AO82" s="12"/>
    </row>
    <row r="83" spans="1:41">
      <c r="A83" s="55" t="s">
        <v>409</v>
      </c>
      <c r="B83" s="3">
        <v>105581</v>
      </c>
      <c r="C83" s="3">
        <v>36618.100000000006</v>
      </c>
      <c r="D83" s="3">
        <v>1067471.57</v>
      </c>
      <c r="E83" s="3"/>
      <c r="F83" s="3"/>
      <c r="G83" s="3">
        <v>6081.77</v>
      </c>
      <c r="H83" s="3">
        <v>16586.27</v>
      </c>
      <c r="I83" s="3">
        <v>84855.559999999983</v>
      </c>
      <c r="J83" s="3">
        <v>98762.400000000009</v>
      </c>
      <c r="K83" s="3">
        <v>1203155.3900000001</v>
      </c>
      <c r="L83" s="3"/>
      <c r="M83" s="3"/>
      <c r="N83" s="3">
        <v>3676.14</v>
      </c>
      <c r="O83" s="3"/>
      <c r="P83" s="3">
        <v>1616274.23</v>
      </c>
      <c r="Q83" s="3">
        <v>127886.90000000001</v>
      </c>
      <c r="R83" s="3">
        <v>210.13</v>
      </c>
      <c r="S83" s="3">
        <v>61481.91</v>
      </c>
      <c r="T83" s="3">
        <v>289769.22000000003</v>
      </c>
      <c r="U83" s="3">
        <v>7334.32</v>
      </c>
      <c r="V83" s="3">
        <v>114517.52</v>
      </c>
      <c r="W83" s="3">
        <v>2954.08</v>
      </c>
      <c r="X83" s="3">
        <f t="shared" si="21"/>
        <v>4843216.5100000007</v>
      </c>
      <c r="Y83" s="12"/>
      <c r="Z83" s="47"/>
      <c r="AA83" s="12"/>
      <c r="AB83" s="12"/>
      <c r="AC83" s="12"/>
      <c r="AD83" s="12"/>
      <c r="AE83" s="12"/>
      <c r="AF83" s="12"/>
      <c r="AG83" s="12"/>
      <c r="AH83" s="12"/>
      <c r="AI83" s="12"/>
      <c r="AJ83" s="12"/>
      <c r="AK83" s="12"/>
      <c r="AL83" s="12"/>
      <c r="AM83" s="12"/>
      <c r="AN83" s="12"/>
      <c r="AO83" s="12"/>
    </row>
    <row r="84" spans="1:41">
      <c r="A84" s="55" t="s">
        <v>451</v>
      </c>
      <c r="B84" s="3">
        <v>192695.36000000002</v>
      </c>
      <c r="C84" s="3">
        <v>38416.523000000001</v>
      </c>
      <c r="D84" s="3">
        <v>1359528.78</v>
      </c>
      <c r="E84" s="3"/>
      <c r="F84" s="3"/>
      <c r="G84" s="3">
        <v>7458.3000000000011</v>
      </c>
      <c r="H84" s="3">
        <v>16021.329999999994</v>
      </c>
      <c r="I84" s="3">
        <v>99953.09</v>
      </c>
      <c r="J84" s="3">
        <v>543413.20000000007</v>
      </c>
      <c r="K84" s="3">
        <v>1214622.5500000003</v>
      </c>
      <c r="L84" s="3">
        <v>8943.7099999999991</v>
      </c>
      <c r="M84" s="3">
        <v>478.26</v>
      </c>
      <c r="N84" s="3">
        <v>5642.7699999999995</v>
      </c>
      <c r="O84" s="3"/>
      <c r="P84" s="3">
        <v>1320748.1500000001</v>
      </c>
      <c r="Q84" s="3">
        <v>140730.78999999998</v>
      </c>
      <c r="R84" s="3">
        <v>271.55999999999995</v>
      </c>
      <c r="S84" s="3">
        <v>31377.119999999995</v>
      </c>
      <c r="T84" s="3">
        <v>379378.05</v>
      </c>
      <c r="U84" s="3">
        <v>10403.590000000002</v>
      </c>
      <c r="V84" s="3">
        <v>165499.18</v>
      </c>
      <c r="W84" s="3">
        <v>1506.21</v>
      </c>
      <c r="X84" s="3">
        <f t="shared" si="21"/>
        <v>5537088.523</v>
      </c>
      <c r="Y84" s="12"/>
      <c r="Z84" s="47"/>
      <c r="AA84" s="12"/>
      <c r="AB84" s="12"/>
      <c r="AC84" s="12"/>
      <c r="AD84" s="12"/>
      <c r="AE84" s="12"/>
      <c r="AF84" s="12"/>
      <c r="AG84" s="12"/>
      <c r="AH84" s="12"/>
      <c r="AI84" s="12"/>
      <c r="AJ84" s="12"/>
      <c r="AK84" s="12"/>
      <c r="AL84" s="12"/>
      <c r="AM84" s="12"/>
      <c r="AN84" s="12"/>
      <c r="AO84" s="12"/>
    </row>
    <row r="85" spans="1:41" s="462" customFormat="1">
      <c r="A85" s="504" t="s">
        <v>578</v>
      </c>
      <c r="B85" s="464">
        <v>83927.35</v>
      </c>
      <c r="C85" s="464">
        <v>49943.17</v>
      </c>
      <c r="D85" s="464">
        <v>1989098.1</v>
      </c>
      <c r="E85" s="464"/>
      <c r="F85" s="464"/>
      <c r="G85" s="464">
        <v>7116</v>
      </c>
      <c r="H85" s="464">
        <v>21696.159999999996</v>
      </c>
      <c r="I85" s="464">
        <v>141774.39999999999</v>
      </c>
      <c r="J85" s="464">
        <v>476058.32000000007</v>
      </c>
      <c r="K85" s="464">
        <v>1438718.58</v>
      </c>
      <c r="L85" s="464">
        <v>6601.79</v>
      </c>
      <c r="M85" s="464">
        <v>2817.85</v>
      </c>
      <c r="N85" s="464">
        <v>42976.88</v>
      </c>
      <c r="O85" s="464"/>
      <c r="P85" s="464">
        <v>2130321.94</v>
      </c>
      <c r="Q85" s="464">
        <v>145717.81999999998</v>
      </c>
      <c r="R85" s="464">
        <v>839.04</v>
      </c>
      <c r="S85" s="464">
        <v>37995.039999999994</v>
      </c>
      <c r="T85" s="464">
        <v>513007.35000000003</v>
      </c>
      <c r="U85" s="464">
        <v>16722.330000000002</v>
      </c>
      <c r="V85" s="464">
        <v>237936.61</v>
      </c>
      <c r="W85" s="464">
        <v>2633.76</v>
      </c>
      <c r="X85" s="464">
        <f t="shared" ref="X85" si="22">SUM(B85:W85)</f>
        <v>7345902.4899999993</v>
      </c>
      <c r="Y85" s="469"/>
      <c r="Z85" s="478"/>
      <c r="AA85" s="469"/>
      <c r="AB85" s="469"/>
      <c r="AC85" s="469"/>
      <c r="AD85" s="469"/>
      <c r="AE85" s="469"/>
      <c r="AF85" s="469"/>
      <c r="AG85" s="469"/>
      <c r="AH85" s="469"/>
      <c r="AI85" s="469"/>
      <c r="AJ85" s="469"/>
      <c r="AK85" s="469"/>
      <c r="AL85" s="469"/>
      <c r="AM85" s="469"/>
      <c r="AN85" s="469"/>
      <c r="AO85" s="469"/>
    </row>
    <row r="86" spans="1:41" s="122" customFormat="1">
      <c r="A86" s="316" t="s">
        <v>211</v>
      </c>
      <c r="B86" s="159">
        <f>SUM(B72:B85)</f>
        <v>455318.94999999995</v>
      </c>
      <c r="C86" s="494">
        <f t="shared" ref="C86:X86" si="23">SUM(C72:C85)</f>
        <v>152249.9092580885</v>
      </c>
      <c r="D86" s="494">
        <f t="shared" si="23"/>
        <v>5925870.4607825354</v>
      </c>
      <c r="E86" s="494">
        <f t="shared" si="23"/>
        <v>1409989.99</v>
      </c>
      <c r="F86" s="494">
        <f t="shared" si="23"/>
        <v>304231.37</v>
      </c>
      <c r="G86" s="494">
        <f t="shared" si="23"/>
        <v>97302.451766679951</v>
      </c>
      <c r="H86" s="494">
        <f t="shared" si="23"/>
        <v>54303.759999999995</v>
      </c>
      <c r="I86" s="494">
        <f t="shared" si="23"/>
        <v>1414068.4459878497</v>
      </c>
      <c r="J86" s="494">
        <f t="shared" si="23"/>
        <v>1565937.6353146809</v>
      </c>
      <c r="K86" s="494">
        <f t="shared" si="23"/>
        <v>7376265.2890203837</v>
      </c>
      <c r="L86" s="494">
        <f t="shared" si="23"/>
        <v>15545.5</v>
      </c>
      <c r="M86" s="494">
        <f t="shared" si="23"/>
        <v>3296.1099999999997</v>
      </c>
      <c r="N86" s="494">
        <f t="shared" si="23"/>
        <v>54084.923879109614</v>
      </c>
      <c r="O86" s="494">
        <f t="shared" si="23"/>
        <v>11654.49</v>
      </c>
      <c r="P86" s="494">
        <f t="shared" si="23"/>
        <v>8703325.8160500135</v>
      </c>
      <c r="Q86" s="494">
        <f t="shared" si="23"/>
        <v>925351.59984277969</v>
      </c>
      <c r="R86" s="494">
        <f t="shared" si="23"/>
        <v>1378.53</v>
      </c>
      <c r="S86" s="494">
        <f t="shared" si="23"/>
        <v>148086.82186628363</v>
      </c>
      <c r="T86" s="494">
        <f t="shared" si="23"/>
        <v>1569957.7903906251</v>
      </c>
      <c r="U86" s="494">
        <f t="shared" si="23"/>
        <v>50381.869919617471</v>
      </c>
      <c r="V86" s="494">
        <f t="shared" si="23"/>
        <v>943414.3462929934</v>
      </c>
      <c r="W86" s="494">
        <f t="shared" si="23"/>
        <v>10124.294509218633</v>
      </c>
      <c r="X86" s="494">
        <f t="shared" si="23"/>
        <v>31192140.354880858</v>
      </c>
      <c r="Y86" s="128"/>
      <c r="Z86" s="128"/>
      <c r="AA86" s="128"/>
      <c r="AB86" s="128"/>
      <c r="AC86" s="128"/>
      <c r="AD86" s="128"/>
      <c r="AE86" s="128"/>
      <c r="AF86" s="128"/>
      <c r="AG86" s="128"/>
      <c r="AH86" s="128"/>
      <c r="AI86" s="128"/>
      <c r="AJ86" s="128"/>
      <c r="AK86" s="128"/>
      <c r="AL86" s="128"/>
      <c r="AM86" s="128"/>
      <c r="AN86" s="128"/>
      <c r="AO86" s="128"/>
    </row>
    <row r="87" spans="1:41">
      <c r="A87" s="12"/>
      <c r="B87" s="12"/>
      <c r="C87" s="203"/>
      <c r="D87" s="12"/>
      <c r="E87" s="12"/>
      <c r="F87" s="12"/>
      <c r="G87" s="12"/>
      <c r="H87" s="12"/>
      <c r="I87" s="12"/>
      <c r="J87" s="12"/>
      <c r="K87" s="12"/>
      <c r="L87" s="12"/>
      <c r="M87" s="12"/>
      <c r="N87" s="12"/>
      <c r="O87" s="12"/>
      <c r="P87" s="12"/>
      <c r="Q87" s="12"/>
      <c r="R87" s="12"/>
      <c r="S87" s="12"/>
      <c r="T87" s="12"/>
      <c r="U87" s="12"/>
    </row>
    <row r="88" spans="1:41">
      <c r="A88" s="21" t="s">
        <v>474</v>
      </c>
      <c r="Q88" s="12"/>
      <c r="R88" s="12"/>
      <c r="S88" s="12"/>
      <c r="T88" s="12"/>
      <c r="U88" s="12"/>
    </row>
    <row r="93" spans="1:41">
      <c r="B93" s="574"/>
    </row>
  </sheetData>
  <mergeCells count="1">
    <mergeCell ref="A1:O1"/>
  </mergeCells>
  <phoneticPr fontId="5" type="noConversion"/>
  <pageMargins left="0.75" right="0.75" top="1" bottom="1" header="0.5" footer="0.5"/>
  <pageSetup scale="75" orientation="landscape" horizontalDpi="4294967292" verticalDpi="4294967292" r:id="rId1"/>
  <headerFooter alignWithMargins="0">
    <oddHeader>&amp;R&amp;F
&amp;A</oddHeader>
    <oddFooter>&amp;RFebruary 2014</oddFooter>
  </headerFooter>
  <rowBreaks count="1" manualBreakCount="1">
    <brk id="26" max="16383" man="1"/>
  </rowBreaks>
  <drawing r:id="rId2"/>
</worksheet>
</file>

<file path=xl/worksheets/sheet26.xml><?xml version="1.0" encoding="utf-8"?>
<worksheet xmlns="http://schemas.openxmlformats.org/spreadsheetml/2006/main" xmlns:r="http://schemas.openxmlformats.org/officeDocument/2006/relationships">
  <sheetPr codeName="Sheet20"/>
  <dimension ref="A1:AA210"/>
  <sheetViews>
    <sheetView topLeftCell="A148" zoomScale="70" zoomScaleNormal="70" workbookViewId="0">
      <selection activeCell="K203" sqref="K203"/>
    </sheetView>
  </sheetViews>
  <sheetFormatPr defaultColWidth="10.85546875" defaultRowHeight="12.75"/>
  <cols>
    <col min="1" max="1" width="7.7109375" style="105" customWidth="1"/>
    <col min="2" max="2" width="18.85546875" style="105" customWidth="1"/>
    <col min="3" max="3" width="71.5703125" style="105" customWidth="1"/>
    <col min="4" max="4" width="11.140625" style="6" customWidth="1"/>
    <col min="5" max="5" width="9.85546875" style="103" customWidth="1"/>
    <col min="6" max="6" width="4" style="103" customWidth="1"/>
    <col min="7" max="7" width="12.85546875" style="105" customWidth="1"/>
    <col min="8" max="8" width="18" style="105" customWidth="1"/>
    <col min="9" max="10" width="9.85546875" style="103" customWidth="1"/>
    <col min="11" max="16384" width="10.85546875" style="103"/>
  </cols>
  <sheetData>
    <row r="1" spans="1:8" ht="15">
      <c r="A1" s="724" t="s">
        <v>277</v>
      </c>
      <c r="B1" s="724"/>
      <c r="C1" s="724"/>
      <c r="D1" s="724"/>
      <c r="E1" s="724"/>
    </row>
    <row r="2" spans="1:8">
      <c r="A2" s="352" t="s">
        <v>398</v>
      </c>
      <c r="B2" s="37" t="s">
        <v>278</v>
      </c>
      <c r="C2" s="37" t="s">
        <v>240</v>
      </c>
      <c r="D2" s="200" t="s">
        <v>279</v>
      </c>
      <c r="E2" s="215" t="s">
        <v>280</v>
      </c>
    </row>
    <row r="3" spans="1:8">
      <c r="A3" s="200">
        <v>1</v>
      </c>
      <c r="B3" s="207" t="s">
        <v>47</v>
      </c>
      <c r="C3" s="216" t="s">
        <v>260</v>
      </c>
      <c r="D3" s="3">
        <v>93034.89</v>
      </c>
      <c r="E3" s="56">
        <v>483920</v>
      </c>
      <c r="G3" s="103"/>
      <c r="H3" s="103"/>
    </row>
    <row r="4" spans="1:8">
      <c r="A4" s="200">
        <v>2</v>
      </c>
      <c r="B4" s="207" t="s">
        <v>7</v>
      </c>
      <c r="C4" s="216" t="s">
        <v>257</v>
      </c>
      <c r="D4" s="3">
        <v>84600.44</v>
      </c>
      <c r="E4" s="56">
        <v>1094519</v>
      </c>
      <c r="G4" s="103"/>
      <c r="H4" s="103"/>
    </row>
    <row r="5" spans="1:8">
      <c r="A5" s="200">
        <v>3</v>
      </c>
      <c r="B5" s="207" t="s">
        <v>10</v>
      </c>
      <c r="C5" s="216" t="s">
        <v>261</v>
      </c>
      <c r="D5" s="3">
        <v>79064.38</v>
      </c>
      <c r="E5" s="56">
        <v>495140</v>
      </c>
      <c r="G5" s="103"/>
      <c r="H5" s="103"/>
    </row>
    <row r="6" spans="1:8">
      <c r="A6" s="201">
        <v>4</v>
      </c>
      <c r="B6" s="207" t="s">
        <v>15</v>
      </c>
      <c r="C6" s="216" t="s">
        <v>250</v>
      </c>
      <c r="D6" s="3">
        <v>62641.21</v>
      </c>
      <c r="E6" s="56">
        <v>510833</v>
      </c>
      <c r="G6" s="103"/>
      <c r="H6" s="103"/>
    </row>
    <row r="7" spans="1:8">
      <c r="A7" s="201">
        <v>5</v>
      </c>
      <c r="B7" s="207" t="s">
        <v>46</v>
      </c>
      <c r="C7" s="216" t="s">
        <v>251</v>
      </c>
      <c r="D7" s="3">
        <v>51678.06</v>
      </c>
      <c r="E7" s="56">
        <v>810148</v>
      </c>
      <c r="G7" s="103"/>
      <c r="H7" s="103"/>
    </row>
    <row r="8" spans="1:8">
      <c r="A8" s="201">
        <v>6</v>
      </c>
      <c r="B8" s="207" t="s">
        <v>12</v>
      </c>
      <c r="C8" s="216" t="s">
        <v>261</v>
      </c>
      <c r="D8" s="3">
        <v>46233.52</v>
      </c>
      <c r="E8" s="56">
        <v>292049</v>
      </c>
      <c r="G8" s="103"/>
      <c r="H8" s="103"/>
    </row>
    <row r="9" spans="1:8">
      <c r="A9" s="201">
        <v>7</v>
      </c>
      <c r="B9" s="207" t="s">
        <v>11</v>
      </c>
      <c r="C9" s="216" t="s">
        <v>262</v>
      </c>
      <c r="D9" s="3">
        <v>45930.94</v>
      </c>
      <c r="E9" s="56">
        <v>755558</v>
      </c>
      <c r="G9" s="103"/>
      <c r="H9" s="103"/>
    </row>
    <row r="10" spans="1:8">
      <c r="A10" s="201">
        <v>8</v>
      </c>
      <c r="B10" s="207" t="s">
        <v>16</v>
      </c>
      <c r="C10" s="216" t="s">
        <v>236</v>
      </c>
      <c r="D10" s="3">
        <v>45624.18</v>
      </c>
      <c r="E10" s="56">
        <v>1729248</v>
      </c>
      <c r="G10" s="103"/>
      <c r="H10" s="103"/>
    </row>
    <row r="11" spans="1:8">
      <c r="A11" s="201">
        <v>9</v>
      </c>
      <c r="B11" s="207" t="s">
        <v>17</v>
      </c>
      <c r="C11" s="108" t="s">
        <v>281</v>
      </c>
      <c r="D11" s="3">
        <v>45578.47</v>
      </c>
      <c r="E11" s="56">
        <v>5414685</v>
      </c>
      <c r="G11" s="103"/>
      <c r="H11" s="103"/>
    </row>
    <row r="12" spans="1:8">
      <c r="A12" s="201">
        <v>10</v>
      </c>
      <c r="B12" s="207" t="s">
        <v>18</v>
      </c>
      <c r="C12" s="108" t="s">
        <v>252</v>
      </c>
      <c r="D12" s="3">
        <v>43639.45</v>
      </c>
      <c r="E12" s="56">
        <v>519463</v>
      </c>
      <c r="G12" s="103"/>
      <c r="H12" s="103"/>
    </row>
    <row r="14" spans="1:8" ht="15">
      <c r="A14" s="724" t="s">
        <v>249</v>
      </c>
      <c r="B14" s="724"/>
      <c r="C14" s="724"/>
      <c r="D14" s="724"/>
      <c r="E14" s="724"/>
      <c r="G14" s="103"/>
      <c r="H14" s="103"/>
    </row>
    <row r="15" spans="1:8" ht="12" customHeight="1">
      <c r="A15" s="352" t="s">
        <v>398</v>
      </c>
      <c r="B15" s="37" t="s">
        <v>278</v>
      </c>
      <c r="C15" s="37" t="s">
        <v>240</v>
      </c>
      <c r="D15" s="200" t="s">
        <v>279</v>
      </c>
      <c r="E15" s="215" t="s">
        <v>280</v>
      </c>
      <c r="G15" s="103"/>
      <c r="H15" s="103"/>
    </row>
    <row r="16" spans="1:8" ht="12" customHeight="1">
      <c r="A16" s="200">
        <v>1</v>
      </c>
      <c r="B16" s="207" t="s">
        <v>7</v>
      </c>
      <c r="C16" s="217" t="s">
        <v>257</v>
      </c>
      <c r="D16" s="213">
        <v>124618.63</v>
      </c>
      <c r="E16" s="212">
        <v>2771007</v>
      </c>
      <c r="G16" s="103"/>
      <c r="H16" s="103"/>
    </row>
    <row r="17" spans="1:8" ht="12" customHeight="1">
      <c r="A17" s="200">
        <v>2</v>
      </c>
      <c r="B17" s="207" t="s">
        <v>8</v>
      </c>
      <c r="C17" s="218" t="s">
        <v>258</v>
      </c>
      <c r="D17" s="213">
        <v>111146.03</v>
      </c>
      <c r="E17" s="212">
        <v>2903073</v>
      </c>
      <c r="G17" s="103"/>
      <c r="H17" s="103"/>
    </row>
    <row r="18" spans="1:8" ht="12" customHeight="1">
      <c r="A18" s="200">
        <v>3</v>
      </c>
      <c r="B18" s="207" t="s">
        <v>9</v>
      </c>
      <c r="C18" s="217" t="s">
        <v>259</v>
      </c>
      <c r="D18" s="213">
        <v>102767.58</v>
      </c>
      <c r="E18" s="212">
        <v>722931</v>
      </c>
      <c r="G18" s="103"/>
      <c r="H18" s="103"/>
    </row>
    <row r="19" spans="1:8" ht="12" customHeight="1">
      <c r="A19" s="201">
        <v>4</v>
      </c>
      <c r="B19" s="207" t="s">
        <v>47</v>
      </c>
      <c r="C19" s="217" t="s">
        <v>260</v>
      </c>
      <c r="D19" s="213">
        <v>93648.47</v>
      </c>
      <c r="E19" s="212">
        <v>976410</v>
      </c>
      <c r="G19" s="103"/>
      <c r="H19" s="103"/>
    </row>
    <row r="20" spans="1:8" ht="12" customHeight="1">
      <c r="A20" s="201">
        <v>5</v>
      </c>
      <c r="B20" s="207" t="s">
        <v>10</v>
      </c>
      <c r="C20" s="217" t="s">
        <v>261</v>
      </c>
      <c r="D20" s="213">
        <v>86588.36</v>
      </c>
      <c r="E20" s="212">
        <v>571815</v>
      </c>
      <c r="G20" s="103"/>
      <c r="H20" s="103"/>
    </row>
    <row r="21" spans="1:8" ht="12" customHeight="1">
      <c r="A21" s="201">
        <v>6</v>
      </c>
      <c r="B21" s="207" t="s">
        <v>11</v>
      </c>
      <c r="C21" s="217" t="s">
        <v>262</v>
      </c>
      <c r="D21" s="213">
        <v>82150.44</v>
      </c>
      <c r="E21" s="212">
        <v>2361609</v>
      </c>
      <c r="G21" s="103"/>
      <c r="H21" s="103"/>
    </row>
    <row r="22" spans="1:8" ht="12" customHeight="1">
      <c r="A22" s="201">
        <v>7</v>
      </c>
      <c r="B22" s="207" t="s">
        <v>12</v>
      </c>
      <c r="C22" s="217" t="s">
        <v>282</v>
      </c>
      <c r="D22" s="213">
        <v>60130.46</v>
      </c>
      <c r="E22" s="212">
        <v>364638</v>
      </c>
      <c r="G22" s="103"/>
      <c r="H22" s="103"/>
    </row>
    <row r="23" spans="1:8" ht="12" customHeight="1">
      <c r="A23" s="201">
        <v>8</v>
      </c>
      <c r="B23" s="207" t="s">
        <v>13</v>
      </c>
      <c r="C23" s="217" t="s">
        <v>236</v>
      </c>
      <c r="D23" s="213">
        <v>49630.35</v>
      </c>
      <c r="E23" s="212">
        <v>1937871</v>
      </c>
      <c r="G23" s="103"/>
      <c r="H23" s="103"/>
    </row>
    <row r="24" spans="1:8" ht="12" customHeight="1">
      <c r="A24" s="201">
        <v>9</v>
      </c>
      <c r="B24" s="207" t="s">
        <v>46</v>
      </c>
      <c r="C24" s="217" t="s">
        <v>237</v>
      </c>
      <c r="D24" s="213">
        <v>46681.83</v>
      </c>
      <c r="E24" s="212">
        <v>1287054</v>
      </c>
      <c r="G24" s="103"/>
      <c r="H24" s="103"/>
    </row>
    <row r="25" spans="1:8" ht="12" customHeight="1">
      <c r="A25" s="201">
        <v>10</v>
      </c>
      <c r="B25" s="207" t="s">
        <v>45</v>
      </c>
      <c r="C25" s="218" t="s">
        <v>238</v>
      </c>
      <c r="D25" s="213">
        <v>45379.45</v>
      </c>
      <c r="E25" s="212">
        <v>1050686</v>
      </c>
      <c r="G25" s="103"/>
      <c r="H25" s="103"/>
    </row>
    <row r="26" spans="1:8">
      <c r="A26"/>
      <c r="B26"/>
      <c r="C26"/>
      <c r="D26"/>
      <c r="E26" s="6"/>
      <c r="G26" s="103"/>
      <c r="H26" s="103"/>
    </row>
    <row r="27" spans="1:8" ht="15">
      <c r="A27" s="725" t="s">
        <v>283</v>
      </c>
      <c r="B27" s="722"/>
      <c r="C27" s="722"/>
      <c r="D27" s="722"/>
      <c r="E27" s="723"/>
      <c r="G27" s="103"/>
      <c r="H27" s="103"/>
    </row>
    <row r="28" spans="1:8">
      <c r="A28" s="352" t="s">
        <v>398</v>
      </c>
      <c r="B28" s="200" t="s">
        <v>122</v>
      </c>
      <c r="C28" s="200" t="s">
        <v>284</v>
      </c>
      <c r="D28" s="200" t="s">
        <v>71</v>
      </c>
      <c r="E28" s="215" t="s">
        <v>202</v>
      </c>
      <c r="G28" s="103"/>
      <c r="H28" s="103"/>
    </row>
    <row r="29" spans="1:8">
      <c r="A29" s="200">
        <v>1</v>
      </c>
      <c r="B29" s="207" t="s">
        <v>8</v>
      </c>
      <c r="C29" s="218" t="s">
        <v>258</v>
      </c>
      <c r="D29" s="213">
        <v>196138.506714508</v>
      </c>
      <c r="E29" s="212">
        <v>4372203</v>
      </c>
      <c r="G29" s="103"/>
      <c r="H29" s="103"/>
    </row>
    <row r="30" spans="1:8">
      <c r="A30" s="200">
        <v>2</v>
      </c>
      <c r="B30" s="207" t="s">
        <v>7</v>
      </c>
      <c r="C30" s="218" t="s">
        <v>257</v>
      </c>
      <c r="D30" s="213">
        <v>165987.98944526899</v>
      </c>
      <c r="E30" s="212">
        <v>2740625</v>
      </c>
      <c r="G30" s="103"/>
      <c r="H30" s="103"/>
    </row>
    <row r="31" spans="1:8">
      <c r="A31" s="200">
        <v>3</v>
      </c>
      <c r="B31" s="207" t="s">
        <v>11</v>
      </c>
      <c r="C31" s="218" t="s">
        <v>262</v>
      </c>
      <c r="D31" s="213">
        <v>129814.394872499</v>
      </c>
      <c r="E31" s="212">
        <v>1505551</v>
      </c>
      <c r="G31" s="103"/>
      <c r="H31" s="103"/>
    </row>
    <row r="32" spans="1:8">
      <c r="A32" s="201">
        <v>4</v>
      </c>
      <c r="B32" s="207" t="s">
        <v>264</v>
      </c>
      <c r="C32" s="217" t="s">
        <v>265</v>
      </c>
      <c r="D32" s="213">
        <v>92435.132680815601</v>
      </c>
      <c r="E32" s="212">
        <v>1016617</v>
      </c>
      <c r="G32" s="103"/>
      <c r="H32" s="103"/>
    </row>
    <row r="33" spans="1:8">
      <c r="A33" s="201">
        <v>5</v>
      </c>
      <c r="B33" s="207" t="s">
        <v>45</v>
      </c>
      <c r="C33" s="217" t="s">
        <v>266</v>
      </c>
      <c r="D33" s="213">
        <v>76969.066405799196</v>
      </c>
      <c r="E33" s="212">
        <v>1271568</v>
      </c>
      <c r="G33" s="103"/>
      <c r="H33" s="103"/>
    </row>
    <row r="34" spans="1:8">
      <c r="A34" s="201">
        <v>6</v>
      </c>
      <c r="B34" s="207" t="s">
        <v>10</v>
      </c>
      <c r="C34" s="217" t="s">
        <v>261</v>
      </c>
      <c r="D34" s="213">
        <v>76395.475724142001</v>
      </c>
      <c r="E34" s="212">
        <v>520382</v>
      </c>
      <c r="G34" s="103"/>
      <c r="H34" s="103"/>
    </row>
    <row r="35" spans="1:8">
      <c r="A35" s="201">
        <v>7</v>
      </c>
      <c r="B35" s="207" t="s">
        <v>47</v>
      </c>
      <c r="C35" s="217" t="s">
        <v>260</v>
      </c>
      <c r="D35" s="213">
        <v>73551.466931229399</v>
      </c>
      <c r="E35" s="212">
        <v>5151841</v>
      </c>
      <c r="G35" s="103"/>
      <c r="H35" s="103"/>
    </row>
    <row r="36" spans="1:8">
      <c r="A36" s="201">
        <v>8</v>
      </c>
      <c r="B36" s="207" t="s">
        <v>267</v>
      </c>
      <c r="C36" s="217" t="s">
        <v>250</v>
      </c>
      <c r="D36" s="213">
        <v>70918.780934014299</v>
      </c>
      <c r="E36" s="212">
        <v>776452</v>
      </c>
      <c r="G36" s="103"/>
      <c r="H36" s="103"/>
    </row>
    <row r="37" spans="1:8">
      <c r="A37" s="201">
        <v>9</v>
      </c>
      <c r="B37" s="207" t="s">
        <v>13</v>
      </c>
      <c r="C37" s="217" t="s">
        <v>236</v>
      </c>
      <c r="D37" s="213">
        <v>70132.051120114498</v>
      </c>
      <c r="E37" s="212">
        <v>2799820</v>
      </c>
      <c r="G37" s="103"/>
      <c r="H37" s="103"/>
    </row>
    <row r="38" spans="1:8">
      <c r="A38" s="201">
        <v>10</v>
      </c>
      <c r="B38" s="207" t="s">
        <v>9</v>
      </c>
      <c r="C38" s="217" t="s">
        <v>259</v>
      </c>
      <c r="D38" s="213">
        <v>69015.678275994898</v>
      </c>
      <c r="E38" s="212">
        <v>503350</v>
      </c>
      <c r="G38" s="103"/>
      <c r="H38" s="103"/>
    </row>
    <row r="39" spans="1:8">
      <c r="A39"/>
      <c r="B39"/>
      <c r="C39" s="219"/>
      <c r="D39"/>
      <c r="E39" s="6"/>
      <c r="G39" s="103"/>
      <c r="H39" s="103"/>
    </row>
    <row r="40" spans="1:8" ht="15">
      <c r="A40" s="721" t="s">
        <v>360</v>
      </c>
      <c r="B40" s="722"/>
      <c r="C40" s="722"/>
      <c r="D40" s="722"/>
      <c r="E40" s="723"/>
      <c r="G40" s="103"/>
      <c r="H40" s="103"/>
    </row>
    <row r="41" spans="1:8">
      <c r="A41" s="352" t="s">
        <v>398</v>
      </c>
      <c r="B41" s="200" t="s">
        <v>122</v>
      </c>
      <c r="C41" s="200" t="s">
        <v>284</v>
      </c>
      <c r="D41" s="200" t="s">
        <v>71</v>
      </c>
      <c r="E41" s="215" t="s">
        <v>202</v>
      </c>
      <c r="G41" s="103"/>
      <c r="H41" s="103"/>
    </row>
    <row r="42" spans="1:8">
      <c r="A42" s="200">
        <v>1</v>
      </c>
      <c r="B42" s="207" t="s">
        <v>264</v>
      </c>
      <c r="C42" s="218" t="s">
        <v>265</v>
      </c>
      <c r="D42" s="213">
        <v>226826.39</v>
      </c>
      <c r="E42" s="212">
        <v>2850783</v>
      </c>
      <c r="G42" s="103"/>
      <c r="H42" s="103"/>
    </row>
    <row r="43" spans="1:8">
      <c r="A43" s="200">
        <v>2</v>
      </c>
      <c r="B43" s="207" t="s">
        <v>7</v>
      </c>
      <c r="C43" s="218" t="s">
        <v>347</v>
      </c>
      <c r="D43" s="213">
        <v>210100.01</v>
      </c>
      <c r="E43" s="212">
        <v>2378453</v>
      </c>
      <c r="G43" s="103"/>
      <c r="H43" s="103"/>
    </row>
    <row r="44" spans="1:8">
      <c r="A44" s="200">
        <v>3</v>
      </c>
      <c r="B44" s="207" t="s">
        <v>13</v>
      </c>
      <c r="C44" s="218" t="s">
        <v>348</v>
      </c>
      <c r="D44" s="213">
        <v>158329.60000000001</v>
      </c>
      <c r="E44" s="212">
        <v>6432178</v>
      </c>
      <c r="G44" s="103"/>
      <c r="H44" s="103"/>
    </row>
    <row r="45" spans="1:8">
      <c r="A45" s="201">
        <v>4</v>
      </c>
      <c r="B45" s="207" t="s">
        <v>11</v>
      </c>
      <c r="C45" s="217" t="s">
        <v>349</v>
      </c>
      <c r="D45" s="213">
        <v>156542.44</v>
      </c>
      <c r="E45" s="212">
        <v>1707672</v>
      </c>
      <c r="G45" s="103"/>
      <c r="H45" s="103"/>
    </row>
    <row r="46" spans="1:8">
      <c r="A46" s="201">
        <v>5</v>
      </c>
      <c r="B46" s="207" t="s">
        <v>8</v>
      </c>
      <c r="C46" s="217" t="s">
        <v>340</v>
      </c>
      <c r="D46" s="213">
        <v>141685.42000000001</v>
      </c>
      <c r="E46" s="212">
        <v>9320890</v>
      </c>
      <c r="G46" s="103"/>
      <c r="H46" s="103"/>
    </row>
    <row r="47" spans="1:8">
      <c r="A47" s="201">
        <v>6</v>
      </c>
      <c r="B47" s="207" t="s">
        <v>341</v>
      </c>
      <c r="C47" s="217" t="s">
        <v>342</v>
      </c>
      <c r="D47" s="213">
        <v>126802.22</v>
      </c>
      <c r="E47" s="212">
        <v>1629756</v>
      </c>
      <c r="G47" s="103"/>
      <c r="H47" s="103"/>
    </row>
    <row r="48" spans="1:8">
      <c r="A48" s="201">
        <v>7</v>
      </c>
      <c r="B48" s="207" t="s">
        <v>16</v>
      </c>
      <c r="C48" s="217" t="s">
        <v>350</v>
      </c>
      <c r="D48" s="213">
        <v>122261.48</v>
      </c>
      <c r="E48" s="212">
        <v>4865754</v>
      </c>
      <c r="G48" s="103"/>
      <c r="H48" s="103"/>
    </row>
    <row r="49" spans="1:8">
      <c r="A49" s="201">
        <v>8</v>
      </c>
      <c r="B49" s="207" t="s">
        <v>47</v>
      </c>
      <c r="C49" s="217" t="s">
        <v>343</v>
      </c>
      <c r="D49" s="213">
        <v>114249.9</v>
      </c>
      <c r="E49" s="212">
        <v>816726</v>
      </c>
      <c r="G49" s="103"/>
      <c r="H49" s="103"/>
    </row>
    <row r="50" spans="1:8">
      <c r="A50" s="201">
        <v>9</v>
      </c>
      <c r="B50" s="207" t="s">
        <v>267</v>
      </c>
      <c r="C50" s="217" t="s">
        <v>250</v>
      </c>
      <c r="D50" s="213">
        <v>100876.07</v>
      </c>
      <c r="E50" s="212">
        <v>1252625</v>
      </c>
      <c r="G50" s="103"/>
      <c r="H50" s="103"/>
    </row>
    <row r="51" spans="1:8">
      <c r="A51" s="201">
        <v>10</v>
      </c>
      <c r="B51" s="207" t="s">
        <v>9</v>
      </c>
      <c r="C51" s="217" t="s">
        <v>351</v>
      </c>
      <c r="D51" s="213">
        <v>86922.21</v>
      </c>
      <c r="E51" s="212">
        <v>675024</v>
      </c>
      <c r="G51" s="103"/>
      <c r="H51" s="103"/>
    </row>
    <row r="52" spans="1:8">
      <c r="A52"/>
      <c r="B52"/>
      <c r="C52" s="219"/>
      <c r="D52"/>
      <c r="E52" s="6"/>
      <c r="G52" s="103"/>
      <c r="H52" s="103"/>
    </row>
    <row r="53" spans="1:8" ht="15">
      <c r="A53" s="721" t="s">
        <v>411</v>
      </c>
      <c r="B53" s="722"/>
      <c r="C53" s="722"/>
      <c r="D53" s="722"/>
      <c r="E53" s="723"/>
      <c r="G53" s="103"/>
      <c r="H53" s="103"/>
    </row>
    <row r="54" spans="1:8" s="51" customFormat="1" ht="15.95" customHeight="1">
      <c r="A54" s="352" t="s">
        <v>398</v>
      </c>
      <c r="B54" s="345" t="s">
        <v>5</v>
      </c>
      <c r="C54" s="345" t="s">
        <v>240</v>
      </c>
      <c r="D54" s="74" t="s">
        <v>6</v>
      </c>
      <c r="E54" s="345" t="s">
        <v>202</v>
      </c>
      <c r="F54" s="299"/>
    </row>
    <row r="55" spans="1:8" s="51" customFormat="1" ht="14.1" customHeight="1">
      <c r="A55" s="346">
        <v>1</v>
      </c>
      <c r="B55" s="102" t="s">
        <v>7</v>
      </c>
      <c r="C55" s="78" t="s">
        <v>401</v>
      </c>
      <c r="D55" s="113">
        <v>343592.1</v>
      </c>
      <c r="E55" s="112">
        <v>3739321</v>
      </c>
      <c r="F55" s="299"/>
    </row>
    <row r="56" spans="1:8" s="51" customFormat="1" ht="14.1" customHeight="1">
      <c r="A56" s="346">
        <v>2</v>
      </c>
      <c r="B56" s="102" t="s">
        <v>264</v>
      </c>
      <c r="C56" s="49" t="s">
        <v>265</v>
      </c>
      <c r="D56" s="113">
        <v>331656.08</v>
      </c>
      <c r="E56" s="112">
        <v>5482610</v>
      </c>
      <c r="F56" s="299"/>
    </row>
    <row r="57" spans="1:8" s="51" customFormat="1" ht="14.1" customHeight="1">
      <c r="A57" s="346">
        <v>3</v>
      </c>
      <c r="B57" s="102" t="s">
        <v>8</v>
      </c>
      <c r="C57" s="78" t="s">
        <v>340</v>
      </c>
      <c r="D57" s="113">
        <v>272501.05</v>
      </c>
      <c r="E57" s="112">
        <v>10548705</v>
      </c>
      <c r="F57" s="299"/>
    </row>
    <row r="58" spans="1:8" s="51" customFormat="1" ht="14.1" customHeight="1">
      <c r="A58" s="73">
        <v>4</v>
      </c>
      <c r="B58" s="102" t="s">
        <v>11</v>
      </c>
      <c r="C58" s="67" t="s">
        <v>401</v>
      </c>
      <c r="D58" s="113">
        <v>261833.43</v>
      </c>
      <c r="E58" s="112">
        <v>2993917</v>
      </c>
      <c r="F58" s="299"/>
    </row>
    <row r="59" spans="1:8" s="51" customFormat="1" ht="14.1" customHeight="1">
      <c r="A59" s="73">
        <v>5</v>
      </c>
      <c r="B59" s="102" t="s">
        <v>267</v>
      </c>
      <c r="C59" s="78" t="s">
        <v>250</v>
      </c>
      <c r="D59" s="113">
        <v>177308.16</v>
      </c>
      <c r="E59" s="112">
        <v>2216940</v>
      </c>
      <c r="F59" s="299"/>
    </row>
    <row r="60" spans="1:8" s="51" customFormat="1" ht="14.1" customHeight="1">
      <c r="A60" s="73">
        <v>6</v>
      </c>
      <c r="B60" s="102" t="s">
        <v>13</v>
      </c>
      <c r="C60" s="78" t="s">
        <v>402</v>
      </c>
      <c r="D60" s="113">
        <v>154674.88</v>
      </c>
      <c r="E60" s="112">
        <v>6401390</v>
      </c>
      <c r="F60" s="299"/>
    </row>
    <row r="61" spans="1:8" s="51" customFormat="1" ht="14.1" customHeight="1">
      <c r="A61" s="73">
        <v>7</v>
      </c>
      <c r="B61" s="102" t="s">
        <v>16</v>
      </c>
      <c r="C61" s="78" t="s">
        <v>402</v>
      </c>
      <c r="D61" s="113">
        <v>152307.74</v>
      </c>
      <c r="E61" s="112">
        <v>5983657</v>
      </c>
      <c r="F61" s="299"/>
    </row>
    <row r="62" spans="1:8" s="51" customFormat="1" ht="14.1" customHeight="1">
      <c r="A62" s="73">
        <v>8</v>
      </c>
      <c r="B62" s="102" t="s">
        <v>47</v>
      </c>
      <c r="C62" s="78" t="s">
        <v>343</v>
      </c>
      <c r="D62" s="113">
        <v>137804.76</v>
      </c>
      <c r="E62" s="112">
        <v>1063894</v>
      </c>
      <c r="F62" s="299"/>
    </row>
    <row r="63" spans="1:8" s="51" customFormat="1" ht="14.1" customHeight="1">
      <c r="A63" s="73">
        <v>9</v>
      </c>
      <c r="B63" s="102" t="s">
        <v>46</v>
      </c>
      <c r="C63" s="78" t="s">
        <v>251</v>
      </c>
      <c r="D63" s="113">
        <v>93398.45</v>
      </c>
      <c r="E63" s="112">
        <v>1946396</v>
      </c>
      <c r="F63" s="299"/>
    </row>
    <row r="64" spans="1:8" s="51" customFormat="1" ht="14.1" customHeight="1">
      <c r="A64" s="73">
        <v>10</v>
      </c>
      <c r="B64" s="102" t="s">
        <v>9</v>
      </c>
      <c r="C64" s="49" t="s">
        <v>403</v>
      </c>
      <c r="D64" s="113">
        <v>89697.63</v>
      </c>
      <c r="E64" s="112">
        <v>685511</v>
      </c>
      <c r="F64" s="299"/>
    </row>
    <row r="65" spans="1:8" customFormat="1">
      <c r="E65" s="6"/>
      <c r="F65" s="6"/>
    </row>
    <row r="66" spans="1:8" ht="15">
      <c r="A66" s="721" t="s">
        <v>457</v>
      </c>
      <c r="B66" s="722"/>
      <c r="C66" s="722"/>
      <c r="D66" s="722"/>
      <c r="E66" s="723"/>
      <c r="G66" s="103"/>
      <c r="H66" s="103"/>
    </row>
    <row r="67" spans="1:8" s="51" customFormat="1" ht="15.95" customHeight="1">
      <c r="A67" s="370" t="s">
        <v>398</v>
      </c>
      <c r="B67" s="369" t="s">
        <v>5</v>
      </c>
      <c r="C67" s="369" t="s">
        <v>240</v>
      </c>
      <c r="D67" s="74" t="s">
        <v>6</v>
      </c>
      <c r="E67" s="369" t="s">
        <v>202</v>
      </c>
      <c r="F67" s="299"/>
    </row>
    <row r="68" spans="1:8" s="51" customFormat="1" ht="14.1" customHeight="1">
      <c r="A68" s="370">
        <v>1</v>
      </c>
      <c r="B68" s="102" t="s">
        <v>11</v>
      </c>
      <c r="C68" s="78" t="s">
        <v>401</v>
      </c>
      <c r="D68" s="113">
        <v>238001.11</v>
      </c>
      <c r="E68" s="112">
        <v>2840487</v>
      </c>
      <c r="F68" s="299"/>
    </row>
    <row r="69" spans="1:8" s="51" customFormat="1" ht="14.1" customHeight="1">
      <c r="A69" s="370">
        <v>2</v>
      </c>
      <c r="B69" s="102" t="s">
        <v>264</v>
      </c>
      <c r="C69" s="49" t="s">
        <v>265</v>
      </c>
      <c r="D69" s="113">
        <v>215509.78</v>
      </c>
      <c r="E69" s="112">
        <v>3239713</v>
      </c>
      <c r="F69" s="299"/>
    </row>
    <row r="70" spans="1:8" s="51" customFormat="1" ht="14.1" customHeight="1">
      <c r="A70" s="370">
        <v>3</v>
      </c>
      <c r="B70" s="102" t="s">
        <v>476</v>
      </c>
      <c r="C70" s="78" t="s">
        <v>477</v>
      </c>
      <c r="D70" s="113">
        <v>199404.97</v>
      </c>
      <c r="E70" s="112">
        <v>446346</v>
      </c>
      <c r="F70" s="299"/>
    </row>
    <row r="71" spans="1:8" s="51" customFormat="1" ht="14.1" customHeight="1">
      <c r="A71" s="73">
        <v>4</v>
      </c>
      <c r="B71" s="102" t="s">
        <v>8</v>
      </c>
      <c r="C71" s="67" t="s">
        <v>340</v>
      </c>
      <c r="D71" s="113">
        <v>188918.54</v>
      </c>
      <c r="E71" s="112">
        <v>5252525</v>
      </c>
      <c r="F71" s="299"/>
    </row>
    <row r="72" spans="1:8" s="51" customFormat="1" ht="14.1" customHeight="1">
      <c r="A72" s="73">
        <v>5</v>
      </c>
      <c r="B72" s="102" t="s">
        <v>7</v>
      </c>
      <c r="C72" s="78" t="s">
        <v>401</v>
      </c>
      <c r="D72" s="113">
        <v>187906.68</v>
      </c>
      <c r="E72" s="112">
        <v>3030734</v>
      </c>
      <c r="F72" s="299"/>
    </row>
    <row r="73" spans="1:8" s="51" customFormat="1" ht="14.1" customHeight="1">
      <c r="A73" s="73">
        <v>6</v>
      </c>
      <c r="B73" s="102" t="s">
        <v>47</v>
      </c>
      <c r="C73" s="78" t="s">
        <v>343</v>
      </c>
      <c r="D73" s="113">
        <v>162792.37</v>
      </c>
      <c r="E73" s="112">
        <v>1410663</v>
      </c>
      <c r="F73" s="299"/>
    </row>
    <row r="74" spans="1:8" s="51" customFormat="1" ht="14.1" customHeight="1">
      <c r="A74" s="73">
        <v>7</v>
      </c>
      <c r="B74" s="102" t="s">
        <v>46</v>
      </c>
      <c r="C74" s="78" t="s">
        <v>251</v>
      </c>
      <c r="D74" s="113">
        <v>156108.68</v>
      </c>
      <c r="E74" s="112">
        <v>3199439</v>
      </c>
      <c r="F74" s="299"/>
    </row>
    <row r="75" spans="1:8" s="51" customFormat="1" ht="14.1" customHeight="1">
      <c r="A75" s="73">
        <v>8</v>
      </c>
      <c r="B75" s="102" t="s">
        <v>16</v>
      </c>
      <c r="C75" s="78" t="s">
        <v>402</v>
      </c>
      <c r="D75" s="113">
        <v>119162.63</v>
      </c>
      <c r="E75" s="112">
        <v>5325785</v>
      </c>
      <c r="F75" s="299"/>
    </row>
    <row r="76" spans="1:8" s="51" customFormat="1" ht="14.1" customHeight="1">
      <c r="A76" s="73">
        <v>9</v>
      </c>
      <c r="B76" s="102" t="s">
        <v>443</v>
      </c>
      <c r="C76" s="78" t="s">
        <v>444</v>
      </c>
      <c r="D76" s="113">
        <v>95156.49</v>
      </c>
      <c r="E76" s="112">
        <v>11973896</v>
      </c>
      <c r="F76" s="299"/>
    </row>
    <row r="77" spans="1:8" s="51" customFormat="1" ht="14.1" customHeight="1">
      <c r="A77" s="73">
        <v>10</v>
      </c>
      <c r="B77" s="102" t="s">
        <v>267</v>
      </c>
      <c r="C77" s="49" t="s">
        <v>250</v>
      </c>
      <c r="D77" s="113">
        <v>94676.79</v>
      </c>
      <c r="E77" s="112">
        <v>1332332</v>
      </c>
      <c r="F77" s="299"/>
    </row>
    <row r="78" spans="1:8">
      <c r="A78"/>
      <c r="B78"/>
      <c r="C78" s="219"/>
      <c r="D78"/>
      <c r="E78" s="6"/>
      <c r="G78" s="103"/>
      <c r="H78" s="103"/>
    </row>
    <row r="79" spans="1:8" s="483" customFormat="1" ht="15">
      <c r="A79" s="721" t="s">
        <v>579</v>
      </c>
      <c r="B79" s="722"/>
      <c r="C79" s="722"/>
      <c r="D79" s="722"/>
      <c r="E79" s="723"/>
    </row>
    <row r="80" spans="1:8" s="51" customFormat="1" ht="15.95" customHeight="1">
      <c r="A80" s="472" t="s">
        <v>398</v>
      </c>
      <c r="B80" s="477" t="s">
        <v>5</v>
      </c>
      <c r="C80" s="477" t="s">
        <v>240</v>
      </c>
      <c r="D80" s="74" t="s">
        <v>6</v>
      </c>
      <c r="E80" s="477" t="s">
        <v>202</v>
      </c>
      <c r="F80" s="299"/>
    </row>
    <row r="81" spans="1:8" s="51" customFormat="1" ht="14.1" customHeight="1">
      <c r="A81" s="472">
        <v>1</v>
      </c>
      <c r="B81" s="479" t="s">
        <v>11</v>
      </c>
      <c r="C81" s="479" t="s">
        <v>401</v>
      </c>
      <c r="D81" s="113">
        <v>398907.23</v>
      </c>
      <c r="E81" s="112">
        <v>4098343</v>
      </c>
      <c r="F81" s="299"/>
    </row>
    <row r="82" spans="1:8" s="51" customFormat="1" ht="14.1" customHeight="1">
      <c r="A82" s="472">
        <v>2</v>
      </c>
      <c r="B82" s="479" t="s">
        <v>8</v>
      </c>
      <c r="C82" s="479" t="s">
        <v>340</v>
      </c>
      <c r="D82" s="113">
        <v>368325.09</v>
      </c>
      <c r="E82" s="112">
        <v>7868201</v>
      </c>
      <c r="F82" s="299"/>
    </row>
    <row r="83" spans="1:8" s="51" customFormat="1" ht="14.1" customHeight="1">
      <c r="A83" s="472">
        <v>3</v>
      </c>
      <c r="B83" s="479" t="s">
        <v>7</v>
      </c>
      <c r="C83" s="479" t="s">
        <v>401</v>
      </c>
      <c r="D83" s="113">
        <v>339845.22</v>
      </c>
      <c r="E83" s="112">
        <v>3328557</v>
      </c>
      <c r="F83" s="299"/>
    </row>
    <row r="84" spans="1:8" s="51" customFormat="1" ht="14.1" customHeight="1">
      <c r="A84" s="482">
        <v>4</v>
      </c>
      <c r="B84" s="479" t="s">
        <v>47</v>
      </c>
      <c r="C84" s="479" t="s">
        <v>343</v>
      </c>
      <c r="D84" s="113">
        <v>211364.13</v>
      </c>
      <c r="E84" s="112">
        <v>1658684</v>
      </c>
      <c r="F84" s="299"/>
    </row>
    <row r="85" spans="1:8" s="51" customFormat="1" ht="14.1" customHeight="1">
      <c r="A85" s="482">
        <v>5</v>
      </c>
      <c r="B85" s="479" t="s">
        <v>264</v>
      </c>
      <c r="C85" s="479" t="s">
        <v>265</v>
      </c>
      <c r="D85" s="113">
        <v>201163.13</v>
      </c>
      <c r="E85" s="112">
        <v>7024927</v>
      </c>
      <c r="F85" s="299"/>
    </row>
    <row r="86" spans="1:8" s="51" customFormat="1" ht="14.1" customHeight="1">
      <c r="A86" s="482">
        <v>6</v>
      </c>
      <c r="B86" s="479" t="s">
        <v>16</v>
      </c>
      <c r="C86" s="479" t="s">
        <v>402</v>
      </c>
      <c r="D86" s="113">
        <v>184498.36</v>
      </c>
      <c r="E86" s="112">
        <v>7262297</v>
      </c>
      <c r="F86" s="299"/>
    </row>
    <row r="87" spans="1:8" s="51" customFormat="1" ht="14.1" customHeight="1">
      <c r="A87" s="482">
        <v>7</v>
      </c>
      <c r="B87" s="479" t="s">
        <v>46</v>
      </c>
      <c r="C87" s="479" t="s">
        <v>251</v>
      </c>
      <c r="D87" s="113">
        <v>166373.19</v>
      </c>
      <c r="E87" s="112">
        <v>5197945</v>
      </c>
      <c r="F87" s="299"/>
    </row>
    <row r="88" spans="1:8" s="51" customFormat="1" ht="14.1" customHeight="1">
      <c r="A88" s="482">
        <v>8</v>
      </c>
      <c r="B88" s="479" t="s">
        <v>476</v>
      </c>
      <c r="C88" s="479" t="s">
        <v>477</v>
      </c>
      <c r="D88" s="113">
        <v>152024.54999999999</v>
      </c>
      <c r="E88" s="112">
        <v>341894</v>
      </c>
      <c r="F88" s="299"/>
    </row>
    <row r="89" spans="1:8" s="51" customFormat="1" ht="14.1" customHeight="1">
      <c r="A89" s="482">
        <v>9</v>
      </c>
      <c r="B89" s="479" t="s">
        <v>566</v>
      </c>
      <c r="C89" s="479" t="s">
        <v>567</v>
      </c>
      <c r="D89" s="113">
        <v>143318.43</v>
      </c>
      <c r="E89" s="112">
        <v>1562875</v>
      </c>
      <c r="F89" s="299"/>
    </row>
    <row r="90" spans="1:8" s="51" customFormat="1" ht="14.1" customHeight="1">
      <c r="A90" s="482">
        <v>10</v>
      </c>
      <c r="B90" s="479" t="s">
        <v>443</v>
      </c>
      <c r="C90" s="479" t="s">
        <v>444</v>
      </c>
      <c r="D90" s="113">
        <v>142137.39000000001</v>
      </c>
      <c r="E90" s="112">
        <v>19053338</v>
      </c>
      <c r="F90" s="299"/>
    </row>
    <row r="91" spans="1:8" s="483" customFormat="1">
      <c r="A91" s="462"/>
      <c r="B91" s="462"/>
      <c r="C91" s="219" t="s">
        <v>245</v>
      </c>
      <c r="D91" s="462"/>
      <c r="E91" s="466"/>
    </row>
    <row r="92" spans="1:8">
      <c r="A92" s="220"/>
      <c r="B92" s="220"/>
      <c r="C92" s="220"/>
      <c r="D92" s="220"/>
      <c r="E92" s="221"/>
      <c r="G92" s="103"/>
      <c r="H92" s="103"/>
    </row>
    <row r="93" spans="1:8">
      <c r="A93"/>
      <c r="B93"/>
      <c r="C93"/>
      <c r="D93"/>
      <c r="E93" s="6"/>
      <c r="G93" s="103"/>
      <c r="H93" s="103"/>
    </row>
    <row r="94" spans="1:8" ht="15">
      <c r="A94" s="724" t="s">
        <v>293</v>
      </c>
      <c r="B94" s="724"/>
      <c r="C94" s="724"/>
      <c r="D94" s="724"/>
      <c r="E94" s="724"/>
      <c r="G94" s="103"/>
      <c r="H94" s="103"/>
    </row>
    <row r="95" spans="1:8" ht="18.95" customHeight="1">
      <c r="A95" s="352" t="s">
        <v>398</v>
      </c>
      <c r="B95" s="37" t="s">
        <v>122</v>
      </c>
      <c r="C95" s="200" t="s">
        <v>240</v>
      </c>
      <c r="D95" s="37" t="s">
        <v>285</v>
      </c>
      <c r="E95" s="110" t="s">
        <v>286</v>
      </c>
      <c r="G95" s="103"/>
      <c r="H95" s="103"/>
    </row>
    <row r="96" spans="1:8" ht="14.1" customHeight="1">
      <c r="A96" s="200">
        <v>1</v>
      </c>
      <c r="B96" s="109" t="s">
        <v>30</v>
      </c>
      <c r="C96" s="216" t="s">
        <v>241</v>
      </c>
      <c r="D96" s="9">
        <v>6493328</v>
      </c>
      <c r="E96" s="3">
        <v>8376.59</v>
      </c>
      <c r="G96" s="103"/>
      <c r="H96" s="103"/>
    </row>
    <row r="97" spans="1:8" ht="14.1" customHeight="1">
      <c r="A97" s="200">
        <v>2</v>
      </c>
      <c r="B97" s="109" t="s">
        <v>17</v>
      </c>
      <c r="C97" s="108" t="s">
        <v>281</v>
      </c>
      <c r="D97" s="9">
        <v>5414685</v>
      </c>
      <c r="E97" s="3">
        <v>45578.47</v>
      </c>
      <c r="G97" s="103"/>
      <c r="H97" s="103"/>
    </row>
    <row r="98" spans="1:8" ht="14.1" customHeight="1">
      <c r="A98" s="200">
        <v>3</v>
      </c>
      <c r="B98" s="109" t="s">
        <v>20</v>
      </c>
      <c r="C98" s="216" t="s">
        <v>219</v>
      </c>
      <c r="D98" s="9">
        <v>4160032</v>
      </c>
      <c r="E98" s="3">
        <v>5077.67</v>
      </c>
      <c r="G98" s="103"/>
      <c r="H98" s="103"/>
    </row>
    <row r="99" spans="1:8" ht="14.1" customHeight="1">
      <c r="A99" s="201">
        <v>4</v>
      </c>
      <c r="B99" s="109" t="s">
        <v>1</v>
      </c>
      <c r="C99" s="108" t="s">
        <v>254</v>
      </c>
      <c r="D99" s="9">
        <v>4068806</v>
      </c>
      <c r="E99" s="3">
        <v>2045.26</v>
      </c>
      <c r="G99" s="103"/>
      <c r="H99" s="103"/>
    </row>
    <row r="100" spans="1:8" ht="14.1" customHeight="1">
      <c r="A100" s="201">
        <v>5</v>
      </c>
      <c r="B100" s="109" t="s">
        <v>2</v>
      </c>
      <c r="C100" s="216" t="s">
        <v>253</v>
      </c>
      <c r="D100" s="9">
        <v>3768426</v>
      </c>
      <c r="E100" s="3">
        <v>10253.42</v>
      </c>
      <c r="G100" s="103"/>
      <c r="H100" s="103"/>
    </row>
    <row r="101" spans="1:8" ht="14.1" customHeight="1">
      <c r="A101" s="201">
        <v>6</v>
      </c>
      <c r="B101" s="108" t="s">
        <v>3</v>
      </c>
      <c r="C101" s="216" t="s">
        <v>287</v>
      </c>
      <c r="D101" s="9">
        <v>3510199</v>
      </c>
      <c r="E101" s="3">
        <v>3126.36</v>
      </c>
      <c r="G101" s="103"/>
      <c r="H101" s="103"/>
    </row>
    <row r="102" spans="1:8" ht="14.1" customHeight="1">
      <c r="A102" s="201">
        <v>7</v>
      </c>
      <c r="B102" s="109" t="s">
        <v>255</v>
      </c>
      <c r="C102" s="216" t="s">
        <v>235</v>
      </c>
      <c r="D102" s="9">
        <v>3322769</v>
      </c>
      <c r="E102" s="3">
        <v>1528.13</v>
      </c>
      <c r="G102" s="103"/>
      <c r="H102" s="103"/>
    </row>
    <row r="103" spans="1:8" ht="14.1" customHeight="1">
      <c r="A103" s="201">
        <v>8</v>
      </c>
      <c r="B103" s="109" t="s">
        <v>19</v>
      </c>
      <c r="C103" s="216" t="s">
        <v>226</v>
      </c>
      <c r="D103" s="9">
        <v>2443224</v>
      </c>
      <c r="E103" s="3">
        <v>10120.24</v>
      </c>
      <c r="G103" s="103"/>
      <c r="H103" s="103"/>
    </row>
    <row r="104" spans="1:8" ht="14.1" customHeight="1">
      <c r="A104" s="201">
        <v>9</v>
      </c>
      <c r="B104" s="109" t="s">
        <v>32</v>
      </c>
      <c r="C104" s="216" t="s">
        <v>225</v>
      </c>
      <c r="D104" s="9">
        <v>1981820</v>
      </c>
      <c r="E104" s="3">
        <v>802.64</v>
      </c>
      <c r="G104" s="103"/>
      <c r="H104" s="103"/>
    </row>
    <row r="105" spans="1:8" ht="14.1" customHeight="1">
      <c r="A105" s="201">
        <v>10</v>
      </c>
      <c r="B105" s="109" t="s">
        <v>4</v>
      </c>
      <c r="C105" s="108" t="s">
        <v>288</v>
      </c>
      <c r="D105" s="9">
        <v>1897084</v>
      </c>
      <c r="E105" s="3">
        <v>2409.3200000000002</v>
      </c>
      <c r="G105" s="103"/>
      <c r="H105" s="103"/>
    </row>
    <row r="106" spans="1:8">
      <c r="A106"/>
      <c r="B106"/>
      <c r="C106"/>
      <c r="D106"/>
      <c r="E106" s="6"/>
      <c r="G106" s="103"/>
      <c r="H106" s="103"/>
    </row>
    <row r="107" spans="1:8" ht="15">
      <c r="A107" s="724" t="s">
        <v>291</v>
      </c>
      <c r="B107" s="724"/>
      <c r="C107" s="724"/>
      <c r="D107" s="724"/>
      <c r="E107" s="724"/>
      <c r="G107" s="103"/>
      <c r="H107" s="103"/>
    </row>
    <row r="108" spans="1:8">
      <c r="A108" s="352" t="s">
        <v>398</v>
      </c>
      <c r="B108" s="37" t="s">
        <v>122</v>
      </c>
      <c r="C108" s="200" t="s">
        <v>240</v>
      </c>
      <c r="D108" s="37" t="s">
        <v>285</v>
      </c>
      <c r="E108" s="110" t="s">
        <v>286</v>
      </c>
      <c r="G108" s="103"/>
      <c r="H108" s="103"/>
    </row>
    <row r="109" spans="1:8">
      <c r="A109" s="200">
        <v>1</v>
      </c>
      <c r="B109" s="2" t="s">
        <v>19</v>
      </c>
      <c r="C109" s="216" t="s">
        <v>226</v>
      </c>
      <c r="D109" s="9">
        <v>9410738</v>
      </c>
      <c r="E109" s="3">
        <v>16731.669999999998</v>
      </c>
      <c r="G109" s="103"/>
      <c r="H109" s="103"/>
    </row>
    <row r="110" spans="1:8">
      <c r="A110" s="200">
        <v>2</v>
      </c>
      <c r="B110" s="2" t="s">
        <v>20</v>
      </c>
      <c r="C110" s="216" t="s">
        <v>219</v>
      </c>
      <c r="D110" s="9">
        <v>5320157</v>
      </c>
      <c r="E110" s="3">
        <v>5462.87</v>
      </c>
      <c r="G110" s="103"/>
      <c r="H110" s="103"/>
    </row>
    <row r="111" spans="1:8">
      <c r="A111" s="200">
        <v>3</v>
      </c>
      <c r="B111" s="2" t="s">
        <v>30</v>
      </c>
      <c r="C111" s="216" t="s">
        <v>241</v>
      </c>
      <c r="D111" s="9">
        <v>4710287</v>
      </c>
      <c r="E111" s="3">
        <v>5248</v>
      </c>
      <c r="G111" s="103"/>
      <c r="H111" s="103"/>
    </row>
    <row r="112" spans="1:8">
      <c r="A112" s="201">
        <v>4</v>
      </c>
      <c r="B112" s="2" t="s">
        <v>31</v>
      </c>
      <c r="C112" s="216" t="s">
        <v>220</v>
      </c>
      <c r="D112" s="9">
        <v>3611579</v>
      </c>
      <c r="E112" s="3">
        <v>3584.12</v>
      </c>
      <c r="G112" s="103"/>
      <c r="H112" s="103"/>
    </row>
    <row r="113" spans="1:8">
      <c r="A113" s="201">
        <v>5</v>
      </c>
      <c r="B113" s="2" t="s">
        <v>32</v>
      </c>
      <c r="C113" s="216" t="s">
        <v>225</v>
      </c>
      <c r="D113" s="9">
        <v>3053976</v>
      </c>
      <c r="E113" s="3">
        <v>694.65</v>
      </c>
      <c r="G113" s="103"/>
      <c r="H113" s="103"/>
    </row>
    <row r="114" spans="1:8">
      <c r="A114" s="201">
        <v>6</v>
      </c>
      <c r="B114" s="2" t="s">
        <v>8</v>
      </c>
      <c r="C114" s="216" t="s">
        <v>242</v>
      </c>
      <c r="D114" s="9">
        <v>2901691</v>
      </c>
      <c r="E114" s="3">
        <v>111146.01</v>
      </c>
      <c r="G114" s="103"/>
      <c r="H114" s="103"/>
    </row>
    <row r="115" spans="1:8">
      <c r="A115" s="201">
        <v>7</v>
      </c>
      <c r="B115" s="2" t="s">
        <v>33</v>
      </c>
      <c r="C115" s="216" t="s">
        <v>243</v>
      </c>
      <c r="D115" s="9">
        <v>2775012</v>
      </c>
      <c r="E115" s="3">
        <v>653.29999999999995</v>
      </c>
      <c r="G115" s="103"/>
      <c r="H115" s="103"/>
    </row>
    <row r="116" spans="1:8">
      <c r="A116" s="201">
        <v>8</v>
      </c>
      <c r="B116" s="2" t="s">
        <v>7</v>
      </c>
      <c r="C116" s="216" t="s">
        <v>257</v>
      </c>
      <c r="D116" s="9">
        <v>2771007</v>
      </c>
      <c r="E116" s="3">
        <v>124618.63</v>
      </c>
      <c r="G116" s="103"/>
      <c r="H116" s="103"/>
    </row>
    <row r="117" spans="1:8">
      <c r="A117" s="201">
        <v>9</v>
      </c>
      <c r="B117" s="2" t="s">
        <v>289</v>
      </c>
      <c r="C117" s="216" t="s">
        <v>244</v>
      </c>
      <c r="D117" s="9">
        <v>2496794</v>
      </c>
      <c r="E117" s="3">
        <v>1073.53</v>
      </c>
      <c r="G117" s="103"/>
      <c r="H117" s="103"/>
    </row>
    <row r="118" spans="1:8">
      <c r="A118" s="201">
        <v>10</v>
      </c>
      <c r="B118" s="2" t="s">
        <v>255</v>
      </c>
      <c r="C118" s="207" t="s">
        <v>290</v>
      </c>
      <c r="D118" s="9">
        <v>2485467</v>
      </c>
      <c r="E118" s="3">
        <v>1808.74</v>
      </c>
      <c r="G118" s="103"/>
      <c r="H118" s="103"/>
    </row>
    <row r="119" spans="1:8">
      <c r="A119"/>
      <c r="B119"/>
      <c r="C119"/>
      <c r="D119"/>
      <c r="E119" s="6"/>
      <c r="G119" s="103"/>
      <c r="H119" s="103"/>
    </row>
    <row r="120" spans="1:8" ht="15">
      <c r="A120" s="725" t="s">
        <v>292</v>
      </c>
      <c r="B120" s="722"/>
      <c r="C120" s="722"/>
      <c r="D120" s="722"/>
      <c r="E120" s="723"/>
      <c r="G120" s="103"/>
      <c r="H120" s="103"/>
    </row>
    <row r="121" spans="1:8">
      <c r="A121" s="352" t="s">
        <v>398</v>
      </c>
      <c r="B121" s="37" t="s">
        <v>122</v>
      </c>
      <c r="C121" s="200" t="s">
        <v>284</v>
      </c>
      <c r="D121" s="37" t="s">
        <v>274</v>
      </c>
      <c r="E121" s="110" t="s">
        <v>71</v>
      </c>
      <c r="G121" s="103"/>
      <c r="H121" s="103"/>
    </row>
    <row r="122" spans="1:8">
      <c r="A122" s="200">
        <v>1</v>
      </c>
      <c r="B122" s="2" t="s">
        <v>268</v>
      </c>
      <c r="C122" s="63" t="s">
        <v>269</v>
      </c>
      <c r="D122" s="9">
        <v>8563521</v>
      </c>
      <c r="E122" s="3">
        <v>2467.6549080848695</v>
      </c>
      <c r="G122" s="103"/>
      <c r="H122" s="103"/>
    </row>
    <row r="123" spans="1:8">
      <c r="A123" s="200">
        <v>2</v>
      </c>
      <c r="B123" s="2" t="s">
        <v>31</v>
      </c>
      <c r="C123" s="63" t="s">
        <v>220</v>
      </c>
      <c r="D123" s="9">
        <v>8045425</v>
      </c>
      <c r="E123" s="3">
        <v>8537.7468915195459</v>
      </c>
      <c r="G123" s="103"/>
      <c r="H123" s="103"/>
    </row>
    <row r="124" spans="1:8">
      <c r="A124" s="200">
        <v>3</v>
      </c>
      <c r="B124" s="2" t="s">
        <v>32</v>
      </c>
      <c r="C124" s="63" t="s">
        <v>225</v>
      </c>
      <c r="D124" s="9">
        <v>7218381</v>
      </c>
      <c r="E124" s="3">
        <v>1582.0043485774993</v>
      </c>
      <c r="G124" s="103"/>
      <c r="H124" s="103"/>
    </row>
    <row r="125" spans="1:8">
      <c r="A125" s="200">
        <v>4</v>
      </c>
      <c r="B125" s="2" t="s">
        <v>33</v>
      </c>
      <c r="C125" s="63" t="s">
        <v>243</v>
      </c>
      <c r="D125" s="9">
        <v>6340602</v>
      </c>
      <c r="E125" s="3">
        <v>1415.799168732643</v>
      </c>
      <c r="G125" s="103"/>
      <c r="H125" s="103"/>
    </row>
    <row r="126" spans="1:8">
      <c r="A126" s="200">
        <v>5</v>
      </c>
      <c r="B126" s="2" t="s">
        <v>19</v>
      </c>
      <c r="C126" s="216" t="s">
        <v>226</v>
      </c>
      <c r="D126" s="9">
        <v>6246276</v>
      </c>
      <c r="E126" s="3">
        <v>7757.075707175255</v>
      </c>
      <c r="G126" s="103"/>
      <c r="H126" s="103"/>
    </row>
    <row r="127" spans="1:8">
      <c r="A127" s="200">
        <v>6</v>
      </c>
      <c r="B127" s="2" t="s">
        <v>20</v>
      </c>
      <c r="C127" s="216" t="s">
        <v>270</v>
      </c>
      <c r="D127" s="9">
        <v>6053135</v>
      </c>
      <c r="E127" s="3">
        <v>6706.0223517961504</v>
      </c>
      <c r="G127" s="103"/>
      <c r="H127" s="103"/>
    </row>
    <row r="128" spans="1:8">
      <c r="A128" s="200">
        <v>7</v>
      </c>
      <c r="B128" s="2" t="s">
        <v>271</v>
      </c>
      <c r="C128" s="216" t="s">
        <v>272</v>
      </c>
      <c r="D128" s="9">
        <v>5495849</v>
      </c>
      <c r="E128" s="3">
        <v>2977.9350210409166</v>
      </c>
      <c r="G128" s="103"/>
      <c r="H128" s="103"/>
    </row>
    <row r="129" spans="1:8">
      <c r="A129" s="200">
        <v>8</v>
      </c>
      <c r="B129" s="2" t="s">
        <v>312</v>
      </c>
      <c r="C129" s="216" t="s">
        <v>313</v>
      </c>
      <c r="D129" s="9">
        <v>5467986</v>
      </c>
      <c r="E129" s="3">
        <v>12.806673331260681</v>
      </c>
      <c r="G129" s="103"/>
      <c r="H129" s="103"/>
    </row>
    <row r="130" spans="1:8">
      <c r="A130" s="200">
        <v>9</v>
      </c>
      <c r="B130" s="2" t="s">
        <v>47</v>
      </c>
      <c r="C130" s="207" t="s">
        <v>260</v>
      </c>
      <c r="D130" s="9">
        <v>5151841</v>
      </c>
      <c r="E130" s="3">
        <v>73541.154313241001</v>
      </c>
      <c r="G130" s="103"/>
      <c r="H130" s="103"/>
    </row>
    <row r="131" spans="1:8">
      <c r="A131" s="200">
        <v>10</v>
      </c>
      <c r="B131" s="2" t="s">
        <v>30</v>
      </c>
      <c r="C131" s="63" t="s">
        <v>314</v>
      </c>
      <c r="D131" s="9">
        <v>5025697</v>
      </c>
      <c r="E131" s="3">
        <v>5184.2265083084103</v>
      </c>
      <c r="G131" s="103"/>
      <c r="H131" s="103"/>
    </row>
    <row r="132" spans="1:8">
      <c r="A132" s="103"/>
      <c r="B132" s="103"/>
      <c r="C132" s="103"/>
      <c r="D132" s="103"/>
      <c r="G132" s="103"/>
      <c r="H132" s="103"/>
    </row>
    <row r="133" spans="1:8" ht="15">
      <c r="A133" s="721" t="s">
        <v>361</v>
      </c>
      <c r="B133" s="722"/>
      <c r="C133" s="722"/>
      <c r="D133" s="722"/>
      <c r="E133" s="723"/>
      <c r="G133" s="103"/>
      <c r="H133" s="103"/>
    </row>
    <row r="134" spans="1:8">
      <c r="A134" s="352" t="s">
        <v>398</v>
      </c>
      <c r="B134" s="37" t="s">
        <v>122</v>
      </c>
      <c r="C134" s="200" t="s">
        <v>284</v>
      </c>
      <c r="D134" s="37" t="s">
        <v>274</v>
      </c>
      <c r="E134" s="110" t="s">
        <v>71</v>
      </c>
      <c r="G134" s="103"/>
      <c r="H134" s="103"/>
    </row>
    <row r="135" spans="1:8">
      <c r="A135" s="200">
        <v>1</v>
      </c>
      <c r="B135" s="2" t="s">
        <v>47</v>
      </c>
      <c r="C135" s="63" t="s">
        <v>344</v>
      </c>
      <c r="D135" s="9">
        <v>47126600</v>
      </c>
      <c r="E135" s="3">
        <v>2782.47</v>
      </c>
      <c r="G135" s="103"/>
      <c r="H135" s="103"/>
    </row>
    <row r="136" spans="1:8">
      <c r="A136" s="200">
        <v>2</v>
      </c>
      <c r="B136" s="2" t="s">
        <v>268</v>
      </c>
      <c r="C136" s="63" t="s">
        <v>269</v>
      </c>
      <c r="D136" s="9">
        <v>15365035</v>
      </c>
      <c r="E136" s="3">
        <v>5158.2879999999996</v>
      </c>
      <c r="G136" s="103"/>
      <c r="H136" s="103"/>
    </row>
    <row r="137" spans="1:8">
      <c r="A137" s="200">
        <v>3</v>
      </c>
      <c r="B137" s="2" t="s">
        <v>30</v>
      </c>
      <c r="C137" s="63" t="s">
        <v>352</v>
      </c>
      <c r="D137" s="9">
        <v>12207462</v>
      </c>
      <c r="E137" s="3">
        <v>14338.23</v>
      </c>
      <c r="G137" s="103"/>
      <c r="H137" s="103"/>
    </row>
    <row r="138" spans="1:8">
      <c r="A138" s="200">
        <v>4</v>
      </c>
      <c r="B138" s="63">
        <v>248</v>
      </c>
      <c r="C138" s="63" t="s">
        <v>345</v>
      </c>
      <c r="D138" s="9">
        <v>12004610</v>
      </c>
      <c r="E138" s="3">
        <v>15691.49</v>
      </c>
      <c r="G138" s="103"/>
      <c r="H138" s="103"/>
    </row>
    <row r="139" spans="1:8">
      <c r="A139" s="200">
        <v>5</v>
      </c>
      <c r="B139" s="2" t="s">
        <v>20</v>
      </c>
      <c r="C139" s="216" t="s">
        <v>270</v>
      </c>
      <c r="D139" s="9">
        <v>9906940</v>
      </c>
      <c r="E139" s="3">
        <v>11740.5</v>
      </c>
      <c r="G139" s="103"/>
      <c r="H139" s="103"/>
    </row>
    <row r="140" spans="1:8">
      <c r="A140" s="200">
        <v>6</v>
      </c>
      <c r="B140" s="63">
        <v>250</v>
      </c>
      <c r="C140" s="216" t="s">
        <v>346</v>
      </c>
      <c r="D140" s="9">
        <v>9506179</v>
      </c>
      <c r="E140" s="3">
        <v>9297.75</v>
      </c>
      <c r="G140" s="103"/>
      <c r="H140" s="103"/>
    </row>
    <row r="141" spans="1:8">
      <c r="A141" s="200">
        <v>7</v>
      </c>
      <c r="B141" s="2" t="s">
        <v>8</v>
      </c>
      <c r="C141" s="216" t="s">
        <v>340</v>
      </c>
      <c r="D141" s="9">
        <v>9320890</v>
      </c>
      <c r="E141" s="3">
        <v>141685.42000000001</v>
      </c>
      <c r="G141" s="103"/>
      <c r="H141" s="103"/>
    </row>
    <row r="142" spans="1:8">
      <c r="A142" s="200">
        <v>8</v>
      </c>
      <c r="B142" s="2" t="s">
        <v>31</v>
      </c>
      <c r="C142" s="216" t="s">
        <v>220</v>
      </c>
      <c r="D142" s="9">
        <v>7170225</v>
      </c>
      <c r="E142" s="3">
        <v>8949.83</v>
      </c>
      <c r="G142" s="103"/>
      <c r="H142" s="103"/>
    </row>
    <row r="143" spans="1:8">
      <c r="A143" s="200">
        <v>9</v>
      </c>
      <c r="B143" s="2" t="s">
        <v>271</v>
      </c>
      <c r="C143" s="207" t="s">
        <v>272</v>
      </c>
      <c r="D143" s="9">
        <v>6810203</v>
      </c>
      <c r="E143" s="3">
        <v>4584.3990000000003</v>
      </c>
      <c r="G143" s="103"/>
      <c r="H143" s="103"/>
    </row>
    <row r="144" spans="1:8">
      <c r="A144" s="200">
        <v>10</v>
      </c>
      <c r="B144" s="2" t="s">
        <v>13</v>
      </c>
      <c r="C144" s="63" t="s">
        <v>348</v>
      </c>
      <c r="D144" s="9">
        <v>6432178</v>
      </c>
      <c r="E144" s="3">
        <v>158329.60000000001</v>
      </c>
      <c r="G144" s="103"/>
      <c r="H144" s="103"/>
    </row>
    <row r="145" spans="1:27">
      <c r="A145" s="103"/>
      <c r="B145" s="103"/>
      <c r="C145" s="103"/>
      <c r="D145" s="103"/>
      <c r="G145" s="103"/>
      <c r="H145" s="103"/>
    </row>
    <row r="146" spans="1:27" ht="15">
      <c r="A146" s="721" t="s">
        <v>410</v>
      </c>
      <c r="B146" s="722"/>
      <c r="C146" s="722"/>
      <c r="D146" s="722"/>
      <c r="E146" s="723"/>
      <c r="G146" s="103"/>
      <c r="H146" s="103"/>
    </row>
    <row r="147" spans="1:27" s="51" customFormat="1" ht="14.1" customHeight="1">
      <c r="A147" s="352" t="s">
        <v>398</v>
      </c>
      <c r="B147" s="345" t="s">
        <v>122</v>
      </c>
      <c r="C147" s="74" t="s">
        <v>240</v>
      </c>
      <c r="D147" s="345" t="s">
        <v>274</v>
      </c>
      <c r="E147" s="110" t="s">
        <v>6</v>
      </c>
      <c r="F147" s="6"/>
      <c r="G147"/>
      <c r="H147"/>
      <c r="I147"/>
      <c r="J147"/>
      <c r="K147"/>
      <c r="L147"/>
      <c r="M147"/>
      <c r="N147"/>
      <c r="O147"/>
      <c r="P147"/>
      <c r="Q147"/>
      <c r="R147"/>
      <c r="S147"/>
      <c r="T147"/>
      <c r="U147"/>
      <c r="V147"/>
      <c r="W147"/>
      <c r="X147"/>
      <c r="Y147"/>
      <c r="Z147"/>
      <c r="AA147"/>
    </row>
    <row r="148" spans="1:27" s="51" customFormat="1" ht="14.1" customHeight="1">
      <c r="A148" s="346">
        <v>1</v>
      </c>
      <c r="B148" s="2" t="s">
        <v>312</v>
      </c>
      <c r="C148" s="64" t="s">
        <v>313</v>
      </c>
      <c r="D148" s="9">
        <v>24961658</v>
      </c>
      <c r="E148" s="3">
        <v>106.90853583984375</v>
      </c>
      <c r="F148" s="6"/>
      <c r="G148"/>
      <c r="H148"/>
      <c r="I148"/>
      <c r="J148"/>
      <c r="K148"/>
      <c r="L148"/>
      <c r="M148"/>
      <c r="N148"/>
      <c r="O148"/>
      <c r="P148"/>
      <c r="Q148"/>
      <c r="R148"/>
      <c r="S148"/>
      <c r="T148"/>
      <c r="U148"/>
      <c r="V148"/>
      <c r="W148"/>
      <c r="X148"/>
      <c r="Y148"/>
      <c r="Z148"/>
      <c r="AA148"/>
    </row>
    <row r="149" spans="1:27" s="51" customFormat="1" ht="14.1" customHeight="1">
      <c r="A149" s="346">
        <v>2</v>
      </c>
      <c r="B149" s="2" t="s">
        <v>268</v>
      </c>
      <c r="C149" s="64" t="s">
        <v>269</v>
      </c>
      <c r="D149" s="9">
        <v>22823601</v>
      </c>
      <c r="E149" s="3">
        <v>9062.9296328125001</v>
      </c>
      <c r="F149" s="6"/>
      <c r="G149"/>
      <c r="H149"/>
      <c r="I149"/>
      <c r="J149"/>
      <c r="K149"/>
      <c r="L149"/>
      <c r="M149"/>
      <c r="N149"/>
      <c r="O149"/>
      <c r="P149"/>
      <c r="Q149"/>
      <c r="R149"/>
      <c r="S149"/>
      <c r="T149"/>
      <c r="U149"/>
      <c r="V149"/>
      <c r="W149"/>
      <c r="X149"/>
      <c r="Y149"/>
      <c r="Z149"/>
      <c r="AA149"/>
    </row>
    <row r="150" spans="1:27" s="51" customFormat="1" ht="14.1" customHeight="1">
      <c r="A150" s="346">
        <v>3</v>
      </c>
      <c r="B150" s="2" t="s">
        <v>30</v>
      </c>
      <c r="C150" s="64" t="s">
        <v>404</v>
      </c>
      <c r="D150" s="9">
        <v>19239372</v>
      </c>
      <c r="E150" s="3">
        <v>22705.279999999999</v>
      </c>
      <c r="F150" s="6"/>
      <c r="G150"/>
      <c r="H150"/>
      <c r="I150"/>
      <c r="J150"/>
      <c r="K150"/>
      <c r="L150"/>
      <c r="M150"/>
      <c r="N150"/>
      <c r="O150"/>
      <c r="P150"/>
      <c r="Q150"/>
      <c r="R150"/>
      <c r="S150"/>
      <c r="T150"/>
      <c r="U150"/>
      <c r="V150"/>
      <c r="W150"/>
      <c r="X150"/>
      <c r="Y150"/>
      <c r="Z150"/>
      <c r="AA150"/>
    </row>
    <row r="151" spans="1:27" s="51" customFormat="1" ht="14.1" customHeight="1">
      <c r="A151" s="73">
        <v>4</v>
      </c>
      <c r="B151" s="2" t="s">
        <v>405</v>
      </c>
      <c r="C151" s="64" t="s">
        <v>406</v>
      </c>
      <c r="D151" s="9">
        <v>13794053</v>
      </c>
      <c r="E151" s="3">
        <v>46353.120000000003</v>
      </c>
      <c r="F151" s="6"/>
      <c r="G151"/>
      <c r="H151"/>
      <c r="I151"/>
      <c r="J151"/>
      <c r="K151"/>
      <c r="L151"/>
      <c r="M151"/>
      <c r="N151"/>
      <c r="O151"/>
      <c r="P151"/>
      <c r="Q151"/>
      <c r="R151"/>
      <c r="S151"/>
      <c r="T151"/>
      <c r="U151"/>
      <c r="V151"/>
      <c r="W151"/>
      <c r="X151"/>
      <c r="Y151"/>
      <c r="Z151"/>
      <c r="AA151"/>
    </row>
    <row r="152" spans="1:27" s="51" customFormat="1" ht="14.1" customHeight="1">
      <c r="A152" s="73">
        <v>5</v>
      </c>
      <c r="B152" s="2" t="s">
        <v>19</v>
      </c>
      <c r="C152" s="64" t="s">
        <v>226</v>
      </c>
      <c r="D152" s="9">
        <v>13136109</v>
      </c>
      <c r="E152" s="3">
        <v>21111.94</v>
      </c>
      <c r="F152" s="6"/>
      <c r="G152"/>
      <c r="H152"/>
      <c r="I152"/>
      <c r="J152"/>
      <c r="K152"/>
      <c r="L152"/>
      <c r="M152"/>
      <c r="N152"/>
      <c r="O152"/>
      <c r="P152"/>
      <c r="Q152"/>
      <c r="R152"/>
      <c r="S152"/>
      <c r="T152"/>
      <c r="U152"/>
      <c r="V152"/>
      <c r="W152"/>
      <c r="X152"/>
      <c r="Y152"/>
      <c r="Z152"/>
      <c r="AA152"/>
    </row>
    <row r="153" spans="1:27" s="51" customFormat="1" ht="14.1" customHeight="1">
      <c r="A153" s="73">
        <v>6</v>
      </c>
      <c r="B153" s="2" t="s">
        <v>20</v>
      </c>
      <c r="C153" s="64" t="s">
        <v>404</v>
      </c>
      <c r="D153" s="9">
        <v>11539969</v>
      </c>
      <c r="E153" s="3">
        <v>13665.43</v>
      </c>
      <c r="F153" s="6"/>
      <c r="G153"/>
      <c r="H153"/>
      <c r="I153"/>
      <c r="J153"/>
      <c r="K153"/>
      <c r="L153"/>
      <c r="M153"/>
      <c r="N153"/>
      <c r="O153"/>
      <c r="P153"/>
      <c r="Q153"/>
      <c r="R153"/>
      <c r="S153"/>
      <c r="T153"/>
      <c r="U153"/>
      <c r="V153"/>
      <c r="W153"/>
      <c r="X153"/>
      <c r="Y153"/>
      <c r="Z153"/>
      <c r="AA153"/>
    </row>
    <row r="154" spans="1:27" s="51" customFormat="1" ht="14.1" customHeight="1">
      <c r="A154" s="73">
        <v>7</v>
      </c>
      <c r="B154" s="2" t="s">
        <v>8</v>
      </c>
      <c r="C154" s="64" t="s">
        <v>340</v>
      </c>
      <c r="D154" s="9">
        <v>10548705</v>
      </c>
      <c r="E154" s="3">
        <v>272356.18</v>
      </c>
      <c r="F154" s="6"/>
      <c r="G154"/>
      <c r="H154"/>
      <c r="I154"/>
      <c r="J154"/>
      <c r="K154"/>
      <c r="L154"/>
      <c r="M154"/>
      <c r="N154"/>
      <c r="O154"/>
      <c r="P154"/>
      <c r="Q154"/>
      <c r="R154"/>
      <c r="S154"/>
      <c r="T154"/>
      <c r="U154"/>
      <c r="V154"/>
      <c r="W154"/>
      <c r="X154"/>
      <c r="Y154"/>
      <c r="Z154"/>
      <c r="AA154"/>
    </row>
    <row r="155" spans="1:27" s="51" customFormat="1" ht="14.1" customHeight="1">
      <c r="A155" s="73">
        <v>8</v>
      </c>
      <c r="B155" s="2" t="s">
        <v>31</v>
      </c>
      <c r="C155" s="64" t="s">
        <v>220</v>
      </c>
      <c r="D155" s="9">
        <v>8812313</v>
      </c>
      <c r="E155" s="3">
        <v>11632.24</v>
      </c>
      <c r="F155" s="6"/>
      <c r="G155"/>
      <c r="H155"/>
      <c r="I155"/>
      <c r="J155"/>
      <c r="K155"/>
      <c r="L155"/>
      <c r="M155"/>
      <c r="N155"/>
      <c r="O155"/>
      <c r="P155"/>
      <c r="Q155"/>
      <c r="R155"/>
      <c r="S155"/>
      <c r="T155"/>
      <c r="U155"/>
      <c r="V155"/>
      <c r="W155"/>
      <c r="X155"/>
      <c r="Y155"/>
      <c r="Z155"/>
      <c r="AA155"/>
    </row>
    <row r="156" spans="1:27" s="51" customFormat="1" ht="14.1" customHeight="1">
      <c r="A156" s="73">
        <v>9</v>
      </c>
      <c r="B156" s="2" t="s">
        <v>407</v>
      </c>
      <c r="C156" s="64" t="s">
        <v>408</v>
      </c>
      <c r="D156" s="9">
        <v>8470895</v>
      </c>
      <c r="E156" s="3">
        <v>1340.7070565429688</v>
      </c>
      <c r="F156" s="6"/>
      <c r="G156"/>
      <c r="H156"/>
      <c r="I156"/>
      <c r="J156"/>
      <c r="K156"/>
      <c r="L156"/>
      <c r="M156"/>
      <c r="N156"/>
      <c r="O156"/>
      <c r="P156"/>
      <c r="Q156"/>
      <c r="R156"/>
      <c r="S156"/>
      <c r="T156"/>
      <c r="U156"/>
      <c r="V156"/>
      <c r="W156"/>
      <c r="X156"/>
      <c r="Y156"/>
      <c r="Z156"/>
      <c r="AA156"/>
    </row>
    <row r="157" spans="1:27" s="51" customFormat="1" ht="14.1" customHeight="1">
      <c r="A157" s="73">
        <v>10</v>
      </c>
      <c r="B157" s="63">
        <v>248</v>
      </c>
      <c r="C157" s="78" t="s">
        <v>345</v>
      </c>
      <c r="D157" s="9">
        <v>8022077</v>
      </c>
      <c r="E157" s="3">
        <v>18781.63</v>
      </c>
      <c r="F157" s="6"/>
      <c r="G157"/>
      <c r="H157"/>
      <c r="I157"/>
      <c r="J157"/>
      <c r="K157"/>
      <c r="L157"/>
      <c r="M157"/>
      <c r="N157"/>
      <c r="O157"/>
      <c r="P157"/>
      <c r="Q157"/>
      <c r="R157"/>
      <c r="S157"/>
      <c r="T157"/>
      <c r="U157"/>
      <c r="V157"/>
      <c r="W157"/>
      <c r="X157"/>
      <c r="Y157"/>
      <c r="Z157"/>
      <c r="AA157"/>
    </row>
    <row r="158" spans="1:27" s="51" customFormat="1" ht="14.1" customHeight="1">
      <c r="A158" s="351"/>
      <c r="B158" s="12"/>
      <c r="C158" s="82"/>
      <c r="D158" s="11"/>
      <c r="E158" s="47"/>
      <c r="F158" s="6"/>
      <c r="G158"/>
      <c r="H158"/>
      <c r="I158"/>
      <c r="J158"/>
      <c r="K158"/>
      <c r="L158"/>
      <c r="M158"/>
      <c r="N158"/>
      <c r="O158"/>
      <c r="P158"/>
      <c r="Q158"/>
      <c r="R158"/>
      <c r="S158"/>
      <c r="T158"/>
      <c r="U158"/>
      <c r="V158"/>
      <c r="W158"/>
      <c r="X158"/>
      <c r="Y158"/>
      <c r="Z158"/>
      <c r="AA158"/>
    </row>
    <row r="159" spans="1:27" ht="15">
      <c r="A159" s="721" t="s">
        <v>458</v>
      </c>
      <c r="B159" s="722"/>
      <c r="C159" s="722"/>
      <c r="D159" s="722"/>
      <c r="E159" s="723"/>
      <c r="G159" s="103"/>
      <c r="H159" s="103"/>
    </row>
    <row r="160" spans="1:27" s="51" customFormat="1" ht="14.1" customHeight="1">
      <c r="A160" s="370" t="s">
        <v>398</v>
      </c>
      <c r="B160" s="369" t="s">
        <v>122</v>
      </c>
      <c r="C160" s="74" t="s">
        <v>240</v>
      </c>
      <c r="D160" s="369" t="s">
        <v>274</v>
      </c>
      <c r="E160" s="110" t="s">
        <v>6</v>
      </c>
      <c r="F160" s="6"/>
      <c r="G160"/>
      <c r="H160"/>
      <c r="I160"/>
      <c r="J160"/>
      <c r="K160"/>
      <c r="L160"/>
      <c r="M160"/>
      <c r="N160"/>
      <c r="O160"/>
      <c r="P160"/>
      <c r="Q160"/>
      <c r="R160"/>
      <c r="S160"/>
      <c r="T160"/>
      <c r="U160"/>
      <c r="V160"/>
      <c r="W160"/>
      <c r="X160"/>
      <c r="Y160"/>
      <c r="Z160"/>
      <c r="AA160"/>
    </row>
    <row r="161" spans="1:27" s="51" customFormat="1" ht="14.1" customHeight="1">
      <c r="A161" s="370">
        <v>1</v>
      </c>
      <c r="B161" s="63" t="s">
        <v>268</v>
      </c>
      <c r="C161" s="78" t="s">
        <v>269</v>
      </c>
      <c r="D161" s="9">
        <v>29844606</v>
      </c>
      <c r="E161" s="3">
        <v>11780.851087988282</v>
      </c>
      <c r="F161" s="6"/>
      <c r="G161"/>
      <c r="H161"/>
      <c r="I161"/>
      <c r="J161"/>
      <c r="K161"/>
      <c r="L161"/>
      <c r="M161"/>
      <c r="N161"/>
      <c r="O161"/>
      <c r="P161"/>
      <c r="Q161"/>
      <c r="R161"/>
      <c r="S161"/>
      <c r="T161"/>
      <c r="U161"/>
      <c r="V161"/>
      <c r="W161"/>
      <c r="X161"/>
      <c r="Y161"/>
      <c r="Z161"/>
      <c r="AA161"/>
    </row>
    <row r="162" spans="1:27" s="51" customFormat="1" ht="14.1" customHeight="1">
      <c r="A162" s="370">
        <v>2</v>
      </c>
      <c r="B162" s="109" t="s">
        <v>312</v>
      </c>
      <c r="C162" s="403" t="s">
        <v>313</v>
      </c>
      <c r="D162" s="9">
        <v>17669010</v>
      </c>
      <c r="E162" s="3">
        <v>65.004666015625006</v>
      </c>
      <c r="F162" s="6"/>
      <c r="G162"/>
      <c r="H162"/>
      <c r="I162"/>
      <c r="J162"/>
      <c r="K162"/>
      <c r="L162"/>
      <c r="M162"/>
      <c r="N162"/>
      <c r="O162"/>
      <c r="P162"/>
      <c r="Q162"/>
      <c r="R162"/>
      <c r="S162"/>
      <c r="T162"/>
      <c r="U162"/>
      <c r="V162"/>
      <c r="W162"/>
      <c r="X162"/>
      <c r="Y162"/>
      <c r="Z162"/>
      <c r="AA162"/>
    </row>
    <row r="163" spans="1:27" s="51" customFormat="1" ht="14.1" customHeight="1">
      <c r="A163" s="370">
        <v>3</v>
      </c>
      <c r="B163" s="109" t="s">
        <v>31</v>
      </c>
      <c r="C163" s="109" t="s">
        <v>220</v>
      </c>
      <c r="D163" s="9">
        <v>17276942</v>
      </c>
      <c r="E163" s="3">
        <v>27756.79</v>
      </c>
      <c r="F163" s="6"/>
      <c r="G163"/>
      <c r="H163"/>
      <c r="I163"/>
      <c r="J163"/>
      <c r="K163"/>
      <c r="L163"/>
      <c r="M163"/>
      <c r="N163"/>
      <c r="O163"/>
      <c r="P163"/>
      <c r="Q163"/>
      <c r="R163"/>
      <c r="S163"/>
      <c r="T163"/>
      <c r="U163"/>
      <c r="V163"/>
      <c r="W163"/>
      <c r="X163"/>
      <c r="Y163"/>
      <c r="Z163"/>
      <c r="AA163"/>
    </row>
    <row r="164" spans="1:27" s="51" customFormat="1" ht="14.1" customHeight="1">
      <c r="A164" s="73">
        <v>4</v>
      </c>
      <c r="B164" s="109" t="s">
        <v>30</v>
      </c>
      <c r="C164" s="109" t="s">
        <v>404</v>
      </c>
      <c r="D164" s="9">
        <v>16172906</v>
      </c>
      <c r="E164" s="3">
        <v>18844.099999999999</v>
      </c>
      <c r="F164" s="6"/>
      <c r="G164"/>
      <c r="H164"/>
      <c r="I164"/>
      <c r="J164"/>
      <c r="K164"/>
      <c r="L164"/>
      <c r="M164"/>
      <c r="N164"/>
      <c r="O164"/>
      <c r="P164"/>
      <c r="Q164"/>
      <c r="R164"/>
      <c r="S164"/>
      <c r="T164"/>
      <c r="U164"/>
      <c r="V164"/>
      <c r="W164"/>
      <c r="X164"/>
      <c r="Y164"/>
      <c r="Z164"/>
      <c r="AA164"/>
    </row>
    <row r="165" spans="1:27" s="51" customFormat="1" ht="14.1" customHeight="1">
      <c r="A165" s="73">
        <v>5</v>
      </c>
      <c r="B165" s="109" t="s">
        <v>20</v>
      </c>
      <c r="C165" s="109" t="s">
        <v>404</v>
      </c>
      <c r="D165" s="9">
        <v>13195856</v>
      </c>
      <c r="E165" s="3">
        <v>15827.18</v>
      </c>
      <c r="F165" s="6"/>
      <c r="G165"/>
      <c r="H165"/>
      <c r="I165"/>
      <c r="J165"/>
      <c r="K165"/>
      <c r="L165"/>
      <c r="M165"/>
      <c r="N165"/>
      <c r="O165"/>
      <c r="P165"/>
      <c r="Q165"/>
      <c r="R165"/>
      <c r="S165"/>
      <c r="T165"/>
      <c r="U165"/>
      <c r="V165"/>
      <c r="W165"/>
      <c r="X165"/>
      <c r="Y165"/>
      <c r="Z165"/>
      <c r="AA165"/>
    </row>
    <row r="166" spans="1:27" s="51" customFormat="1" ht="14.1" customHeight="1">
      <c r="A166" s="73">
        <v>6</v>
      </c>
      <c r="B166" s="109" t="s">
        <v>445</v>
      </c>
      <c r="C166" s="109" t="s">
        <v>446</v>
      </c>
      <c r="D166" s="9">
        <v>13095069</v>
      </c>
      <c r="E166" s="3">
        <v>89816.26</v>
      </c>
      <c r="F166" s="6"/>
      <c r="G166"/>
      <c r="H166"/>
      <c r="I166"/>
      <c r="J166"/>
      <c r="K166"/>
      <c r="L166"/>
      <c r="M166"/>
      <c r="N166"/>
      <c r="O166"/>
      <c r="P166"/>
      <c r="Q166"/>
      <c r="R166"/>
      <c r="S166"/>
      <c r="T166"/>
      <c r="U166"/>
      <c r="V166"/>
      <c r="W166"/>
      <c r="X166"/>
      <c r="Y166"/>
      <c r="Z166"/>
      <c r="AA166"/>
    </row>
    <row r="167" spans="1:27" s="51" customFormat="1" ht="14.1" customHeight="1">
      <c r="A167" s="73">
        <v>7</v>
      </c>
      <c r="B167" s="109" t="s">
        <v>19</v>
      </c>
      <c r="C167" s="109" t="s">
        <v>226</v>
      </c>
      <c r="D167" s="9">
        <v>12975075</v>
      </c>
      <c r="E167" s="3">
        <v>17416.080000000002</v>
      </c>
      <c r="F167" s="6"/>
      <c r="G167"/>
      <c r="H167"/>
      <c r="I167"/>
      <c r="J167"/>
      <c r="K167"/>
      <c r="L167"/>
      <c r="M167"/>
      <c r="N167"/>
      <c r="O167"/>
      <c r="P167"/>
      <c r="Q167"/>
      <c r="R167"/>
      <c r="S167"/>
      <c r="T167"/>
      <c r="U167"/>
      <c r="V167"/>
      <c r="W167"/>
      <c r="X167"/>
      <c r="Y167"/>
      <c r="Z167"/>
      <c r="AA167"/>
    </row>
    <row r="168" spans="1:27" s="51" customFormat="1" ht="14.1" customHeight="1">
      <c r="A168" s="73">
        <v>8</v>
      </c>
      <c r="B168" s="109" t="s">
        <v>447</v>
      </c>
      <c r="C168" s="109" t="s">
        <v>448</v>
      </c>
      <c r="D168" s="9">
        <v>12242371</v>
      </c>
      <c r="E168" s="3">
        <v>18612.650000000001</v>
      </c>
      <c r="F168" s="6"/>
      <c r="G168"/>
      <c r="H168"/>
      <c r="I168"/>
      <c r="J168"/>
      <c r="K168"/>
      <c r="L168"/>
      <c r="M168"/>
      <c r="N168"/>
      <c r="O168"/>
      <c r="P168"/>
      <c r="Q168"/>
      <c r="R168"/>
      <c r="S168"/>
      <c r="T168"/>
      <c r="U168"/>
      <c r="V168"/>
      <c r="W168"/>
      <c r="X168"/>
      <c r="Y168"/>
      <c r="Z168"/>
      <c r="AA168"/>
    </row>
    <row r="169" spans="1:27" s="51" customFormat="1" ht="14.1" customHeight="1">
      <c r="A169" s="73">
        <v>9</v>
      </c>
      <c r="B169" s="109" t="s">
        <v>443</v>
      </c>
      <c r="C169" s="109" t="s">
        <v>444</v>
      </c>
      <c r="D169" s="9">
        <v>11973896</v>
      </c>
      <c r="E169" s="3">
        <v>95156.49</v>
      </c>
      <c r="F169" s="6"/>
      <c r="G169"/>
      <c r="H169"/>
      <c r="I169"/>
      <c r="J169"/>
      <c r="K169"/>
      <c r="L169"/>
      <c r="M169"/>
      <c r="N169"/>
      <c r="O169"/>
      <c r="P169"/>
      <c r="Q169"/>
      <c r="R169"/>
      <c r="S169"/>
      <c r="T169"/>
      <c r="U169"/>
      <c r="V169"/>
      <c r="W169"/>
      <c r="X169"/>
      <c r="Y169"/>
      <c r="Z169"/>
      <c r="AA169"/>
    </row>
    <row r="170" spans="1:27" s="51" customFormat="1" ht="14.1" customHeight="1">
      <c r="A170" s="73">
        <v>10</v>
      </c>
      <c r="B170" s="109" t="s">
        <v>449</v>
      </c>
      <c r="C170" s="109" t="s">
        <v>450</v>
      </c>
      <c r="D170" s="9">
        <v>11513184</v>
      </c>
      <c r="E170" s="3">
        <v>4025.5542292968748</v>
      </c>
      <c r="F170" s="6"/>
      <c r="G170"/>
      <c r="H170"/>
      <c r="I170"/>
      <c r="J170"/>
      <c r="K170"/>
      <c r="L170"/>
      <c r="M170"/>
      <c r="N170"/>
      <c r="O170"/>
      <c r="P170"/>
      <c r="Q170"/>
      <c r="R170"/>
      <c r="S170"/>
      <c r="T170"/>
      <c r="U170"/>
      <c r="V170"/>
      <c r="W170"/>
      <c r="X170"/>
      <c r="Y170"/>
      <c r="Z170"/>
      <c r="AA170"/>
    </row>
    <row r="171" spans="1:27" s="51" customFormat="1" ht="14.1" customHeight="1">
      <c r="A171" s="351"/>
      <c r="B171" s="103"/>
      <c r="C171" s="103"/>
      <c r="D171" s="103"/>
      <c r="E171" s="103"/>
      <c r="F171" s="6"/>
      <c r="G171"/>
      <c r="H171"/>
      <c r="I171"/>
      <c r="J171"/>
      <c r="K171"/>
      <c r="L171"/>
      <c r="M171"/>
      <c r="N171"/>
      <c r="O171"/>
      <c r="P171"/>
      <c r="Q171"/>
      <c r="R171"/>
      <c r="S171"/>
      <c r="T171"/>
      <c r="U171"/>
      <c r="V171"/>
      <c r="W171"/>
      <c r="X171"/>
      <c r="Y171"/>
      <c r="Z171"/>
      <c r="AA171"/>
    </row>
    <row r="172" spans="1:27" s="483" customFormat="1" ht="15">
      <c r="A172" s="721" t="s">
        <v>580</v>
      </c>
      <c r="B172" s="722"/>
      <c r="C172" s="722"/>
      <c r="D172" s="722"/>
      <c r="E172" s="723"/>
    </row>
    <row r="173" spans="1:27" s="51" customFormat="1" ht="14.1" customHeight="1">
      <c r="A173" s="472" t="s">
        <v>398</v>
      </c>
      <c r="B173" s="477" t="s">
        <v>122</v>
      </c>
      <c r="C173" s="74" t="s">
        <v>240</v>
      </c>
      <c r="D173" s="477" t="s">
        <v>274</v>
      </c>
      <c r="E173" s="485" t="s">
        <v>6</v>
      </c>
      <c r="F173" s="466"/>
      <c r="G173" s="462"/>
      <c r="H173" s="462"/>
      <c r="I173" s="462"/>
      <c r="J173" s="462"/>
      <c r="K173" s="462"/>
      <c r="L173" s="462"/>
      <c r="M173" s="462"/>
      <c r="N173" s="462"/>
      <c r="O173" s="462"/>
      <c r="P173" s="462"/>
      <c r="Q173" s="462"/>
      <c r="R173" s="462"/>
      <c r="S173" s="462"/>
      <c r="T173" s="462"/>
      <c r="U173" s="462"/>
      <c r="V173" s="462"/>
      <c r="W173" s="462"/>
      <c r="X173" s="462"/>
      <c r="Y173" s="462"/>
      <c r="Z173" s="462"/>
      <c r="AA173" s="462"/>
    </row>
    <row r="174" spans="1:27" s="51" customFormat="1" ht="14.1" customHeight="1">
      <c r="A174" s="472">
        <v>1</v>
      </c>
      <c r="B174" s="484" t="s">
        <v>268</v>
      </c>
      <c r="C174" s="484" t="s">
        <v>269</v>
      </c>
      <c r="D174" s="467">
        <v>28919111</v>
      </c>
      <c r="E174" s="464">
        <v>12842.113461230469</v>
      </c>
      <c r="F174" s="466"/>
      <c r="G174" s="462"/>
      <c r="H174" s="462"/>
      <c r="I174" s="462"/>
      <c r="J174" s="462"/>
      <c r="K174" s="462"/>
      <c r="L174" s="462"/>
      <c r="M174" s="462"/>
      <c r="N174" s="462"/>
      <c r="O174" s="462"/>
      <c r="P174" s="462"/>
      <c r="Q174" s="462"/>
      <c r="R174" s="462"/>
      <c r="S174" s="462"/>
      <c r="T174" s="462"/>
      <c r="U174" s="462"/>
      <c r="V174" s="462"/>
      <c r="W174" s="462"/>
      <c r="X174" s="462"/>
      <c r="Y174" s="462"/>
      <c r="Z174" s="462"/>
      <c r="AA174" s="462"/>
    </row>
    <row r="175" spans="1:27" s="51" customFormat="1" ht="14.1" customHeight="1">
      <c r="A175" s="472">
        <v>2</v>
      </c>
      <c r="B175" s="484" t="s">
        <v>31</v>
      </c>
      <c r="C175" s="484" t="s">
        <v>220</v>
      </c>
      <c r="D175" s="467">
        <v>25323244</v>
      </c>
      <c r="E175" s="464">
        <v>53091.72</v>
      </c>
      <c r="F175" s="466"/>
      <c r="G175" s="462"/>
      <c r="H175" s="462"/>
      <c r="I175" s="462"/>
      <c r="J175" s="462"/>
      <c r="K175" s="462"/>
      <c r="L175" s="462"/>
      <c r="M175" s="462"/>
      <c r="N175" s="462"/>
      <c r="O175" s="462"/>
      <c r="P175" s="462"/>
      <c r="Q175" s="462"/>
      <c r="R175" s="462"/>
      <c r="S175" s="462"/>
      <c r="T175" s="462"/>
      <c r="U175" s="462"/>
      <c r="V175" s="462"/>
      <c r="W175" s="462"/>
      <c r="X175" s="462"/>
      <c r="Y175" s="462"/>
      <c r="Z175" s="462"/>
      <c r="AA175" s="462"/>
    </row>
    <row r="176" spans="1:27" s="51" customFormat="1" ht="14.1" customHeight="1">
      <c r="A176" s="472">
        <v>3</v>
      </c>
      <c r="B176" s="484" t="s">
        <v>447</v>
      </c>
      <c r="C176" s="484" t="s">
        <v>448</v>
      </c>
      <c r="D176" s="467">
        <v>20555802</v>
      </c>
      <c r="E176" s="464">
        <v>27881.16</v>
      </c>
      <c r="F176" s="466"/>
      <c r="G176" s="462"/>
      <c r="H176" s="462"/>
      <c r="I176" s="462"/>
      <c r="J176" s="462"/>
      <c r="K176" s="462"/>
      <c r="L176" s="462"/>
      <c r="M176" s="462"/>
      <c r="N176" s="462"/>
      <c r="O176" s="462"/>
      <c r="P176" s="462"/>
      <c r="Q176" s="462"/>
      <c r="R176" s="462"/>
      <c r="S176" s="462"/>
      <c r="T176" s="462"/>
      <c r="U176" s="462"/>
      <c r="V176" s="462"/>
      <c r="W176" s="462"/>
      <c r="X176" s="462"/>
      <c r="Y176" s="462"/>
      <c r="Z176" s="462"/>
      <c r="AA176" s="462"/>
    </row>
    <row r="177" spans="1:27" s="51" customFormat="1" ht="14.1" customHeight="1">
      <c r="A177" s="482">
        <v>4</v>
      </c>
      <c r="B177" s="484" t="s">
        <v>443</v>
      </c>
      <c r="C177" s="484" t="s">
        <v>444</v>
      </c>
      <c r="D177" s="467">
        <v>19053338</v>
      </c>
      <c r="E177" s="464">
        <v>142137.39000000001</v>
      </c>
      <c r="F177" s="466"/>
      <c r="G177" s="462"/>
      <c r="H177" s="462"/>
      <c r="I177" s="462"/>
      <c r="J177" s="462"/>
      <c r="K177" s="462"/>
      <c r="L177" s="462"/>
      <c r="M177" s="462"/>
      <c r="N177" s="462"/>
      <c r="O177" s="462"/>
      <c r="P177" s="462"/>
      <c r="Q177" s="462"/>
      <c r="R177" s="462"/>
      <c r="S177" s="462"/>
      <c r="T177" s="462"/>
      <c r="U177" s="462"/>
      <c r="V177" s="462"/>
      <c r="W177" s="462"/>
      <c r="X177" s="462"/>
      <c r="Y177" s="462"/>
      <c r="Z177" s="462"/>
      <c r="AA177" s="462"/>
    </row>
    <row r="178" spans="1:27" s="51" customFormat="1" ht="14.1" customHeight="1">
      <c r="A178" s="482">
        <v>5</v>
      </c>
      <c r="B178" s="484" t="s">
        <v>568</v>
      </c>
      <c r="C178" s="484" t="s">
        <v>571</v>
      </c>
      <c r="D178" s="467">
        <v>16873392</v>
      </c>
      <c r="E178" s="464">
        <v>951.32</v>
      </c>
      <c r="F178" s="466"/>
      <c r="G178" s="462"/>
      <c r="H178" s="462"/>
      <c r="I178" s="462"/>
      <c r="J178" s="462"/>
      <c r="K178" s="462"/>
      <c r="L178" s="462"/>
      <c r="M178" s="462"/>
      <c r="N178" s="462"/>
      <c r="O178" s="462"/>
      <c r="P178" s="462"/>
      <c r="Q178" s="462"/>
      <c r="R178" s="462"/>
      <c r="S178" s="462"/>
      <c r="T178" s="462"/>
      <c r="U178" s="462"/>
      <c r="V178" s="462"/>
      <c r="W178" s="462"/>
      <c r="X178" s="462"/>
      <c r="Y178" s="462"/>
      <c r="Z178" s="462"/>
      <c r="AA178" s="462"/>
    </row>
    <row r="179" spans="1:27" s="51" customFormat="1" ht="14.1" customHeight="1">
      <c r="A179" s="482">
        <v>6</v>
      </c>
      <c r="B179" s="484" t="s">
        <v>19</v>
      </c>
      <c r="C179" s="484" t="s">
        <v>226</v>
      </c>
      <c r="D179" s="467">
        <v>16458995</v>
      </c>
      <c r="E179" s="464">
        <v>31694.880000000001</v>
      </c>
      <c r="F179" s="466"/>
      <c r="G179" s="462"/>
      <c r="H179" s="462"/>
      <c r="I179" s="462"/>
      <c r="J179" s="462"/>
      <c r="K179" s="462"/>
      <c r="L179" s="462"/>
      <c r="M179" s="462"/>
      <c r="N179" s="462"/>
      <c r="O179" s="462"/>
      <c r="P179" s="462"/>
      <c r="Q179" s="462"/>
      <c r="R179" s="462"/>
      <c r="S179" s="462"/>
      <c r="T179" s="462"/>
      <c r="U179" s="462"/>
      <c r="V179" s="462"/>
      <c r="W179" s="462"/>
      <c r="X179" s="462"/>
      <c r="Y179" s="462"/>
      <c r="Z179" s="462"/>
      <c r="AA179" s="462"/>
    </row>
    <row r="180" spans="1:27" s="51" customFormat="1" ht="14.1" customHeight="1">
      <c r="A180" s="482">
        <v>7</v>
      </c>
      <c r="B180" s="484" t="s">
        <v>30</v>
      </c>
      <c r="C180" s="484" t="s">
        <v>404</v>
      </c>
      <c r="D180" s="467">
        <v>15387273</v>
      </c>
      <c r="E180" s="464">
        <v>17264.45</v>
      </c>
      <c r="F180" s="466"/>
      <c r="G180" s="462"/>
      <c r="H180" s="462"/>
      <c r="I180" s="462"/>
      <c r="J180" s="462"/>
      <c r="K180" s="462"/>
      <c r="L180" s="462"/>
      <c r="M180" s="462"/>
      <c r="N180" s="462"/>
      <c r="O180" s="462"/>
      <c r="P180" s="462"/>
      <c r="Q180" s="462"/>
      <c r="R180" s="462"/>
      <c r="S180" s="462"/>
      <c r="T180" s="462"/>
      <c r="U180" s="462"/>
      <c r="V180" s="462"/>
      <c r="W180" s="462"/>
      <c r="X180" s="462"/>
      <c r="Y180" s="462"/>
      <c r="Z180" s="462"/>
      <c r="AA180" s="462"/>
    </row>
    <row r="181" spans="1:27" s="51" customFormat="1" ht="14.1" customHeight="1">
      <c r="A181" s="482">
        <v>8</v>
      </c>
      <c r="B181" s="484" t="s">
        <v>569</v>
      </c>
      <c r="C181" s="484" t="s">
        <v>572</v>
      </c>
      <c r="D181" s="467">
        <v>12222989</v>
      </c>
      <c r="E181" s="464">
        <v>29765.81</v>
      </c>
      <c r="F181" s="466"/>
      <c r="G181" s="462"/>
      <c r="H181" s="462"/>
      <c r="I181" s="462"/>
      <c r="J181" s="462"/>
      <c r="K181" s="462"/>
      <c r="L181" s="462"/>
      <c r="M181" s="462"/>
      <c r="N181" s="462"/>
      <c r="O181" s="462"/>
      <c r="P181" s="462"/>
      <c r="Q181" s="462"/>
      <c r="R181" s="462"/>
      <c r="S181" s="462"/>
      <c r="T181" s="462"/>
      <c r="U181" s="462"/>
      <c r="V181" s="462"/>
      <c r="W181" s="462"/>
      <c r="X181" s="462"/>
      <c r="Y181" s="462"/>
      <c r="Z181" s="462"/>
      <c r="AA181" s="462"/>
    </row>
    <row r="182" spans="1:27" s="51" customFormat="1" ht="14.1" customHeight="1">
      <c r="A182" s="482">
        <v>9</v>
      </c>
      <c r="B182" s="484" t="s">
        <v>570</v>
      </c>
      <c r="C182" s="484" t="s">
        <v>573</v>
      </c>
      <c r="D182" s="467">
        <v>12050596</v>
      </c>
      <c r="E182" s="464">
        <v>431.6720498046875</v>
      </c>
      <c r="F182" s="466"/>
      <c r="G182" s="462"/>
      <c r="H182" s="462"/>
      <c r="I182" s="462"/>
      <c r="J182" s="462"/>
      <c r="K182" s="462"/>
      <c r="L182" s="462"/>
      <c r="M182" s="462"/>
      <c r="N182" s="462"/>
      <c r="O182" s="462"/>
      <c r="P182" s="462"/>
      <c r="Q182" s="462"/>
      <c r="R182" s="462"/>
      <c r="S182" s="462"/>
      <c r="T182" s="462"/>
      <c r="U182" s="462"/>
      <c r="V182" s="462"/>
      <c r="W182" s="462"/>
      <c r="X182" s="462"/>
      <c r="Y182" s="462"/>
      <c r="Z182" s="462"/>
      <c r="AA182" s="462"/>
    </row>
    <row r="183" spans="1:27" s="51" customFormat="1" ht="14.1" customHeight="1">
      <c r="A183" s="482">
        <v>10</v>
      </c>
      <c r="B183" s="484" t="s">
        <v>20</v>
      </c>
      <c r="C183" s="484" t="s">
        <v>404</v>
      </c>
      <c r="D183" s="467">
        <v>11394147</v>
      </c>
      <c r="E183" s="464">
        <v>13304.16</v>
      </c>
      <c r="F183" s="466"/>
      <c r="G183" s="462"/>
      <c r="H183" s="462"/>
      <c r="I183" s="462"/>
      <c r="J183" s="462"/>
      <c r="K183" s="462"/>
      <c r="L183" s="462"/>
      <c r="M183" s="462"/>
      <c r="N183" s="462"/>
      <c r="O183" s="462"/>
      <c r="P183" s="462"/>
      <c r="Q183" s="462"/>
      <c r="R183" s="462"/>
      <c r="S183" s="462"/>
      <c r="T183" s="462"/>
      <c r="U183" s="462"/>
      <c r="V183" s="462"/>
      <c r="W183" s="462"/>
      <c r="X183" s="462"/>
      <c r="Y183" s="462"/>
      <c r="Z183" s="462"/>
      <c r="AA183" s="462"/>
    </row>
    <row r="184" spans="1:27">
      <c r="A184" s="103"/>
      <c r="B184" s="103"/>
      <c r="C184" s="103" t="s">
        <v>362</v>
      </c>
      <c r="D184" s="103"/>
      <c r="G184" s="103"/>
      <c r="H184" s="103"/>
    </row>
    <row r="185" spans="1:27">
      <c r="A185" s="103"/>
      <c r="B185" s="103"/>
      <c r="C185" s="103"/>
      <c r="D185" s="103"/>
      <c r="G185" s="103"/>
      <c r="H185" s="103"/>
    </row>
    <row r="186" spans="1:27">
      <c r="A186" s="103"/>
      <c r="B186" s="103"/>
      <c r="C186" s="103"/>
      <c r="D186" s="103"/>
      <c r="G186" s="103"/>
      <c r="H186" s="103"/>
    </row>
    <row r="187" spans="1:27">
      <c r="A187" s="103"/>
      <c r="B187" s="103"/>
      <c r="C187" s="103"/>
      <c r="D187" s="103"/>
      <c r="G187" s="103"/>
      <c r="H187" s="103"/>
    </row>
    <row r="188" spans="1:27">
      <c r="A188" s="103"/>
      <c r="B188" s="103"/>
      <c r="C188" s="103"/>
      <c r="D188" s="103"/>
      <c r="G188" s="103"/>
      <c r="H188" s="103"/>
    </row>
    <row r="189" spans="1:27">
      <c r="A189" s="103"/>
      <c r="B189" s="103"/>
      <c r="C189" s="103"/>
      <c r="D189" s="103"/>
      <c r="G189" s="103"/>
      <c r="H189" s="103"/>
    </row>
    <row r="190" spans="1:27">
      <c r="A190" s="103"/>
      <c r="B190" s="103"/>
      <c r="C190" s="103"/>
      <c r="D190" s="103"/>
      <c r="G190" s="103"/>
      <c r="H190" s="103"/>
    </row>
    <row r="191" spans="1:27">
      <c r="A191" s="103"/>
      <c r="B191" s="103"/>
      <c r="C191" s="103"/>
      <c r="D191" s="103"/>
      <c r="G191" s="103"/>
      <c r="H191" s="103"/>
    </row>
    <row r="192" spans="1:27">
      <c r="A192" s="103"/>
      <c r="B192" s="103"/>
      <c r="C192" s="103"/>
      <c r="D192" s="103"/>
      <c r="G192" s="103"/>
      <c r="H192" s="103"/>
    </row>
    <row r="193" spans="1:8">
      <c r="A193" s="103"/>
      <c r="B193" s="103"/>
      <c r="C193" s="103"/>
      <c r="D193" s="103"/>
      <c r="G193" s="103"/>
      <c r="H193" s="103"/>
    </row>
    <row r="194" spans="1:8">
      <c r="A194" s="103"/>
      <c r="B194" s="103"/>
      <c r="C194" s="103"/>
      <c r="D194" s="103"/>
      <c r="G194" s="103"/>
      <c r="H194" s="103"/>
    </row>
    <row r="195" spans="1:8">
      <c r="A195" s="103"/>
      <c r="B195" s="103"/>
      <c r="C195" s="103"/>
      <c r="D195" s="103"/>
      <c r="G195" s="103"/>
      <c r="H195" s="103"/>
    </row>
    <row r="196" spans="1:8">
      <c r="A196" s="103"/>
      <c r="B196" s="103"/>
      <c r="C196" s="103"/>
      <c r="D196" s="103"/>
      <c r="G196" s="103"/>
      <c r="H196" s="103"/>
    </row>
    <row r="197" spans="1:8">
      <c r="A197" s="103"/>
      <c r="B197" s="103"/>
      <c r="C197" s="103"/>
      <c r="D197" s="103"/>
    </row>
    <row r="198" spans="1:8">
      <c r="A198" s="103"/>
      <c r="B198" s="103"/>
      <c r="C198" s="103"/>
      <c r="D198" s="103"/>
    </row>
    <row r="199" spans="1:8">
      <c r="A199" s="103"/>
      <c r="B199" s="103"/>
      <c r="C199" s="103"/>
      <c r="D199" s="103"/>
    </row>
    <row r="200" spans="1:8">
      <c r="A200" s="103"/>
      <c r="B200" s="103"/>
      <c r="C200" s="103"/>
      <c r="D200" s="103"/>
    </row>
    <row r="201" spans="1:8">
      <c r="A201" s="103"/>
    </row>
    <row r="202" spans="1:8">
      <c r="A202" s="103"/>
    </row>
    <row r="203" spans="1:8">
      <c r="A203" s="103"/>
    </row>
    <row r="204" spans="1:8">
      <c r="A204" s="103"/>
    </row>
    <row r="205" spans="1:8">
      <c r="A205" s="103"/>
    </row>
    <row r="206" spans="1:8">
      <c r="A206" s="103"/>
    </row>
    <row r="207" spans="1:8">
      <c r="A207" s="103"/>
    </row>
    <row r="208" spans="1:8">
      <c r="A208" s="103"/>
    </row>
    <row r="209" spans="1:1">
      <c r="A209" s="103"/>
    </row>
    <row r="210" spans="1:1">
      <c r="A210" s="103"/>
    </row>
  </sheetData>
  <mergeCells count="14">
    <mergeCell ref="A172:E172"/>
    <mergeCell ref="A159:E159"/>
    <mergeCell ref="A146:E146"/>
    <mergeCell ref="A1:E1"/>
    <mergeCell ref="A27:E27"/>
    <mergeCell ref="A40:E40"/>
    <mergeCell ref="A133:E133"/>
    <mergeCell ref="A107:E107"/>
    <mergeCell ref="A120:E120"/>
    <mergeCell ref="A14:E14"/>
    <mergeCell ref="A94:E94"/>
    <mergeCell ref="A53:E53"/>
    <mergeCell ref="A66:E66"/>
    <mergeCell ref="A79:E79"/>
  </mergeCells>
  <phoneticPr fontId="5" type="noConversion"/>
  <pageMargins left="0.75" right="0.75" top="1" bottom="1" header="0.5" footer="0.5"/>
  <pageSetup scale="75" orientation="landscape" horizontalDpi="4294967292" verticalDpi="4294967292" r:id="rId1"/>
  <headerFooter alignWithMargins="0">
    <oddHeader>&amp;R&amp;F
&amp;A</oddHeader>
    <oddFooter>&amp;RFebruary 2014</oddFooter>
  </headerFooter>
</worksheet>
</file>

<file path=xl/worksheets/sheet27.xml><?xml version="1.0" encoding="utf-8"?>
<worksheet xmlns="http://schemas.openxmlformats.org/spreadsheetml/2006/main" xmlns:r="http://schemas.openxmlformats.org/officeDocument/2006/relationships">
  <sheetPr codeName="Sheet21"/>
  <dimension ref="A1:N30"/>
  <sheetViews>
    <sheetView zoomScaleNormal="100" workbookViewId="0">
      <selection activeCell="F40" sqref="F39:F40"/>
    </sheetView>
  </sheetViews>
  <sheetFormatPr defaultColWidth="11.42578125" defaultRowHeight="12.75"/>
  <cols>
    <col min="1" max="1" width="17.28515625" customWidth="1"/>
    <col min="5" max="7" width="11.42578125" style="1"/>
    <col min="8" max="8" width="12.42578125" customWidth="1"/>
    <col min="9" max="9" width="3" customWidth="1"/>
  </cols>
  <sheetData>
    <row r="1" spans="1:14" ht="36" customHeight="1">
      <c r="A1" s="726" t="s">
        <v>435</v>
      </c>
      <c r="B1" s="726"/>
      <c r="C1" s="726"/>
      <c r="D1" s="726"/>
      <c r="E1" s="726"/>
      <c r="F1" s="726"/>
      <c r="G1" s="726"/>
      <c r="H1" s="726"/>
      <c r="I1" s="726"/>
      <c r="J1" s="726"/>
      <c r="K1" s="726"/>
      <c r="L1" s="726"/>
      <c r="M1" s="726"/>
      <c r="N1" s="726"/>
    </row>
    <row r="5" spans="1:14" s="1" customFormat="1">
      <c r="A5" s="206" t="s">
        <v>308</v>
      </c>
      <c r="B5"/>
      <c r="C5"/>
      <c r="D5"/>
    </row>
    <row r="6" spans="1:14">
      <c r="A6" s="37" t="s">
        <v>164</v>
      </c>
      <c r="B6" s="37" t="s">
        <v>294</v>
      </c>
      <c r="C6" s="37" t="s">
        <v>295</v>
      </c>
      <c r="D6" s="200" t="s">
        <v>296</v>
      </c>
      <c r="E6" s="25" t="s">
        <v>363</v>
      </c>
      <c r="F6" s="346" t="s">
        <v>412</v>
      </c>
      <c r="G6" s="370" t="s">
        <v>459</v>
      </c>
      <c r="H6" s="472" t="s">
        <v>521</v>
      </c>
    </row>
    <row r="7" spans="1:14">
      <c r="A7" s="2" t="s">
        <v>123</v>
      </c>
      <c r="B7" s="9">
        <v>35960845</v>
      </c>
      <c r="C7" s="9">
        <v>56769710</v>
      </c>
      <c r="D7" s="9">
        <v>120843195</v>
      </c>
      <c r="E7" s="9">
        <v>152842193</v>
      </c>
      <c r="F7" s="9">
        <v>189496476</v>
      </c>
      <c r="G7" s="9">
        <v>259717671</v>
      </c>
      <c r="H7" s="467">
        <v>360372707</v>
      </c>
    </row>
    <row r="8" spans="1:14">
      <c r="A8" s="2" t="s">
        <v>205</v>
      </c>
      <c r="B8" s="9">
        <v>4047924</v>
      </c>
      <c r="C8" s="9">
        <v>4775660</v>
      </c>
      <c r="D8" s="9">
        <v>8503374</v>
      </c>
      <c r="E8" s="9">
        <v>21765044</v>
      </c>
      <c r="F8" s="9">
        <v>107011477</v>
      </c>
      <c r="G8" s="9">
        <v>35943372</v>
      </c>
      <c r="H8" s="467">
        <v>72702676</v>
      </c>
    </row>
    <row r="9" spans="1:14">
      <c r="A9" s="2" t="s">
        <v>204</v>
      </c>
      <c r="B9" s="9">
        <v>21807890</v>
      </c>
      <c r="C9" s="9">
        <v>29173637</v>
      </c>
      <c r="D9" s="9">
        <v>44757028</v>
      </c>
      <c r="E9" s="9">
        <v>108980268</v>
      </c>
      <c r="F9" s="9">
        <v>98764041</v>
      </c>
      <c r="G9" s="9">
        <v>103754571</v>
      </c>
      <c r="H9" s="467">
        <v>137982009</v>
      </c>
    </row>
    <row r="10" spans="1:14">
      <c r="A10" s="2" t="s">
        <v>203</v>
      </c>
      <c r="B10" s="9">
        <v>35546541</v>
      </c>
      <c r="C10" s="9">
        <v>29382642</v>
      </c>
      <c r="D10" s="9">
        <v>43295098</v>
      </c>
      <c r="E10" s="9">
        <v>91176918</v>
      </c>
      <c r="F10" s="9">
        <v>34184239</v>
      </c>
      <c r="G10" s="9">
        <v>100139259</v>
      </c>
      <c r="H10" s="467">
        <v>120786612</v>
      </c>
    </row>
    <row r="11" spans="1:14">
      <c r="A11" s="2" t="s">
        <v>206</v>
      </c>
      <c r="B11" s="9">
        <v>430281</v>
      </c>
      <c r="C11" s="9">
        <v>309215</v>
      </c>
      <c r="D11" s="9">
        <v>658128</v>
      </c>
      <c r="E11" s="9">
        <v>995209</v>
      </c>
      <c r="F11" s="9">
        <v>658529</v>
      </c>
      <c r="G11" s="9">
        <v>1413004</v>
      </c>
      <c r="H11" s="467">
        <v>849380</v>
      </c>
    </row>
    <row r="12" spans="1:14">
      <c r="A12" s="2" t="s">
        <v>111</v>
      </c>
      <c r="B12" s="9">
        <v>3730370</v>
      </c>
      <c r="C12" s="9">
        <v>6215965</v>
      </c>
      <c r="D12" s="9">
        <v>15838991</v>
      </c>
      <c r="E12" s="9">
        <v>19175655</v>
      </c>
      <c r="F12" s="9">
        <v>21685919</v>
      </c>
      <c r="G12" s="9">
        <v>31009401</v>
      </c>
      <c r="H12" s="467">
        <v>39923913</v>
      </c>
    </row>
    <row r="13" spans="1:14">
      <c r="A13" s="207" t="s">
        <v>309</v>
      </c>
      <c r="B13" s="9">
        <v>18975176</v>
      </c>
      <c r="C13" s="9">
        <v>18361473</v>
      </c>
      <c r="D13" s="9">
        <v>20768015</v>
      </c>
      <c r="E13" s="9">
        <v>17864446</v>
      </c>
      <c r="F13" s="9">
        <v>29041301</v>
      </c>
      <c r="G13" s="9">
        <v>38305071</v>
      </c>
      <c r="H13" s="467">
        <v>16782843</v>
      </c>
    </row>
    <row r="14" spans="1:14">
      <c r="A14" s="503" t="s">
        <v>582</v>
      </c>
      <c r="B14" s="11"/>
      <c r="C14" s="12"/>
      <c r="D14" s="11"/>
      <c r="E14" s="203"/>
      <c r="F14" s="203"/>
      <c r="G14" s="203"/>
      <c r="H14" s="495"/>
    </row>
    <row r="15" spans="1:14">
      <c r="A15" s="503"/>
      <c r="B15" s="11"/>
      <c r="C15" s="12"/>
      <c r="D15" s="11"/>
      <c r="E15" s="203"/>
      <c r="F15" s="203"/>
      <c r="G15" s="203"/>
      <c r="H15" s="495"/>
    </row>
    <row r="16" spans="1:14">
      <c r="B16" s="6"/>
      <c r="D16" s="6"/>
      <c r="H16" s="463"/>
    </row>
    <row r="17" spans="1:10">
      <c r="A17" s="339" t="s">
        <v>23</v>
      </c>
      <c r="B17" s="37" t="s">
        <v>294</v>
      </c>
      <c r="C17" s="37" t="s">
        <v>22</v>
      </c>
      <c r="D17" s="200" t="s">
        <v>296</v>
      </c>
      <c r="E17" s="25" t="s">
        <v>363</v>
      </c>
      <c r="F17" s="346" t="s">
        <v>412</v>
      </c>
      <c r="G17" s="370" t="s">
        <v>459</v>
      </c>
      <c r="H17" s="472" t="s">
        <v>521</v>
      </c>
    </row>
    <row r="18" spans="1:10">
      <c r="A18" s="2" t="s">
        <v>123</v>
      </c>
      <c r="B18" s="9">
        <f>B$7</f>
        <v>35960845</v>
      </c>
      <c r="C18" s="9">
        <f>C$7</f>
        <v>56769710</v>
      </c>
      <c r="D18" s="9">
        <f>$D7</f>
        <v>120843195</v>
      </c>
      <c r="E18" s="9">
        <f>E7</f>
        <v>152842193</v>
      </c>
      <c r="F18" s="9">
        <f>F7</f>
        <v>189496476</v>
      </c>
      <c r="G18" s="9">
        <f>G7</f>
        <v>259717671</v>
      </c>
      <c r="H18" s="467">
        <f>H7</f>
        <v>360372707</v>
      </c>
    </row>
    <row r="19" spans="1:10">
      <c r="A19" s="2" t="s">
        <v>21</v>
      </c>
      <c r="B19" s="9">
        <f>SUM(B$8:B$12)</f>
        <v>65563006</v>
      </c>
      <c r="C19" s="9">
        <f t="shared" ref="C19:H19" si="0">SUM(C8:C12)</f>
        <v>69857119</v>
      </c>
      <c r="D19" s="9">
        <f t="shared" si="0"/>
        <v>113052619</v>
      </c>
      <c r="E19" s="9">
        <f t="shared" si="0"/>
        <v>242093094</v>
      </c>
      <c r="F19" s="9">
        <f t="shared" si="0"/>
        <v>262304205</v>
      </c>
      <c r="G19" s="9">
        <f t="shared" si="0"/>
        <v>272259607</v>
      </c>
      <c r="H19" s="467">
        <f t="shared" si="0"/>
        <v>372244590</v>
      </c>
    </row>
    <row r="20" spans="1:10">
      <c r="E20"/>
      <c r="F20"/>
      <c r="G20"/>
      <c r="H20" s="462"/>
    </row>
    <row r="21" spans="1:10">
      <c r="A21" s="2" t="s">
        <v>306</v>
      </c>
      <c r="B21" s="37" t="s">
        <v>222</v>
      </c>
      <c r="C21" s="37" t="s">
        <v>22</v>
      </c>
      <c r="D21" s="200" t="s">
        <v>296</v>
      </c>
      <c r="E21" s="25" t="s">
        <v>363</v>
      </c>
      <c r="F21" s="346" t="s">
        <v>412</v>
      </c>
      <c r="G21" s="370" t="s">
        <v>459</v>
      </c>
      <c r="H21" s="472" t="s">
        <v>521</v>
      </c>
    </row>
    <row r="22" spans="1:10">
      <c r="A22" s="2" t="s">
        <v>123</v>
      </c>
      <c r="B22" s="222">
        <v>630.5</v>
      </c>
      <c r="C22" s="222">
        <v>763.25908203125016</v>
      </c>
      <c r="D22" s="222">
        <v>886.57</v>
      </c>
      <c r="E22" s="222">
        <v>1195.22</v>
      </c>
      <c r="F22" s="222">
        <v>1294.5927050781249</v>
      </c>
      <c r="G22" s="562">
        <v>1775.4870273437502</v>
      </c>
      <c r="H22" s="496">
        <f>Distribution!N178</f>
        <v>2836.6972070312499</v>
      </c>
    </row>
    <row r="23" spans="1:10">
      <c r="A23" s="2" t="s">
        <v>21</v>
      </c>
      <c r="B23" s="222">
        <v>757.3</v>
      </c>
      <c r="C23" s="222">
        <v>1063.0125683593751</v>
      </c>
      <c r="D23" s="222">
        <f>1396.45-(23.4-7.5)</f>
        <v>1380.55</v>
      </c>
      <c r="E23" s="222">
        <v>2097.4899999999998</v>
      </c>
      <c r="F23" s="222">
        <v>2720.0899609375006</v>
      </c>
      <c r="G23" s="562">
        <v>3076.5047451171872</v>
      </c>
      <c r="H23" s="496">
        <f>Distribution!N179+Distribution!N180+Distribution!N181+Distribution!N182+Distribution!N183</f>
        <v>4220.2481835937497</v>
      </c>
    </row>
    <row r="25" spans="1:10">
      <c r="C25" s="223"/>
      <c r="I25" s="267" t="s">
        <v>307</v>
      </c>
      <c r="J25" s="267"/>
    </row>
    <row r="26" spans="1:10" ht="15">
      <c r="I26" s="267"/>
      <c r="J26" s="224"/>
    </row>
    <row r="29" spans="1:10">
      <c r="E29" s="462"/>
    </row>
    <row r="30" spans="1:10">
      <c r="E30" s="462"/>
    </row>
  </sheetData>
  <sortState ref="A8:F12">
    <sortCondition ref="A8:A12"/>
  </sortState>
  <mergeCells count="1">
    <mergeCell ref="A1:N1"/>
  </mergeCells>
  <phoneticPr fontId="5" type="noConversion"/>
  <printOptions horizontalCentered="1"/>
  <pageMargins left="0.75" right="0.75" top="1" bottom="1" header="0.5" footer="0.5"/>
  <pageSetup scale="75" orientation="landscape" horizontalDpi="4294967292" verticalDpi="4294967292" r:id="rId1"/>
  <headerFooter alignWithMargins="0">
    <oddHeader>&amp;R&amp;F
&amp;A</oddHeader>
    <oddFooter>&amp;RFebruary 2014</oddFooter>
  </headerFooter>
  <ignoredErrors>
    <ignoredError sqref="C19:G19" formulaRange="1"/>
  </ignoredErrors>
  <drawing r:id="rId2"/>
</worksheet>
</file>

<file path=xl/worksheets/sheet28.xml><?xml version="1.0" encoding="utf-8"?>
<worksheet xmlns="http://schemas.openxmlformats.org/spreadsheetml/2006/main" xmlns:r="http://schemas.openxmlformats.org/officeDocument/2006/relationships">
  <sheetPr codeName="Sheet22"/>
  <dimension ref="A1:K11"/>
  <sheetViews>
    <sheetView zoomScaleNormal="100" workbookViewId="0">
      <selection activeCell="F39" sqref="F39"/>
    </sheetView>
  </sheetViews>
  <sheetFormatPr defaultColWidth="11.42578125" defaultRowHeight="12.75"/>
  <cols>
    <col min="1" max="6" width="12.7109375" customWidth="1"/>
  </cols>
  <sheetData>
    <row r="1" spans="1:11" ht="24.75" customHeight="1">
      <c r="A1" s="670" t="s">
        <v>475</v>
      </c>
      <c r="B1" s="726"/>
      <c r="C1" s="726"/>
      <c r="D1" s="726"/>
      <c r="E1" s="726"/>
      <c r="F1" s="726"/>
      <c r="G1" s="726"/>
      <c r="H1" s="726"/>
      <c r="I1" s="726"/>
      <c r="J1" s="726"/>
      <c r="K1" s="122"/>
    </row>
    <row r="4" spans="1:11" s="226" customFormat="1">
      <c r="A4" s="147" t="s">
        <v>14</v>
      </c>
      <c r="B4" s="225" t="s">
        <v>26</v>
      </c>
      <c r="C4" s="225" t="s">
        <v>34</v>
      </c>
      <c r="D4" s="225" t="s">
        <v>38</v>
      </c>
      <c r="E4" s="310" t="s">
        <v>365</v>
      </c>
      <c r="F4" s="225" t="s">
        <v>35</v>
      </c>
    </row>
    <row r="5" spans="1:11">
      <c r="A5" s="345" t="s">
        <v>198</v>
      </c>
      <c r="B5" s="2">
        <v>72</v>
      </c>
      <c r="C5" s="2">
        <v>136</v>
      </c>
      <c r="D5" s="2">
        <v>51</v>
      </c>
      <c r="E5" s="2">
        <v>24</v>
      </c>
      <c r="F5" s="9">
        <v>179703</v>
      </c>
      <c r="I5" s="462"/>
    </row>
    <row r="6" spans="1:11">
      <c r="A6" s="345" t="s">
        <v>199</v>
      </c>
      <c r="B6" s="2">
        <v>168</v>
      </c>
      <c r="C6" s="2">
        <v>283</v>
      </c>
      <c r="D6" s="2">
        <v>41</v>
      </c>
      <c r="E6" s="2">
        <v>144</v>
      </c>
      <c r="F6" s="9">
        <v>147847</v>
      </c>
      <c r="I6" s="462"/>
    </row>
    <row r="7" spans="1:11">
      <c r="A7" s="200" t="s">
        <v>275</v>
      </c>
      <c r="B7" s="2">
        <v>167</v>
      </c>
      <c r="C7" s="2">
        <v>329</v>
      </c>
      <c r="D7" s="2">
        <v>27</v>
      </c>
      <c r="E7" s="2">
        <v>161</v>
      </c>
      <c r="F7" s="9">
        <v>280987</v>
      </c>
      <c r="I7" s="462"/>
    </row>
    <row r="8" spans="1:11">
      <c r="A8" s="346" t="s">
        <v>357</v>
      </c>
      <c r="B8" s="2">
        <v>124</v>
      </c>
      <c r="C8" s="2">
        <v>250</v>
      </c>
      <c r="D8" s="2">
        <v>18</v>
      </c>
      <c r="E8" s="2">
        <v>340</v>
      </c>
      <c r="F8" s="9">
        <v>481872</v>
      </c>
      <c r="I8" s="462"/>
    </row>
    <row r="9" spans="1:11">
      <c r="A9" s="345" t="s">
        <v>409</v>
      </c>
      <c r="B9" s="9">
        <v>64</v>
      </c>
      <c r="C9" s="9">
        <v>210</v>
      </c>
      <c r="D9" s="9">
        <v>26</v>
      </c>
      <c r="E9" s="9">
        <v>303</v>
      </c>
      <c r="F9" s="9">
        <v>407039</v>
      </c>
      <c r="I9" s="462"/>
    </row>
    <row r="10" spans="1:11">
      <c r="A10" s="369" t="s">
        <v>451</v>
      </c>
      <c r="B10" s="9">
        <v>107</v>
      </c>
      <c r="C10" s="9">
        <v>163</v>
      </c>
      <c r="D10" s="9">
        <v>12</v>
      </c>
      <c r="E10" s="9">
        <v>304</v>
      </c>
      <c r="F10" s="9">
        <v>460597</v>
      </c>
    </row>
    <row r="11" spans="1:11" s="462" customFormat="1">
      <c r="A11" s="472" t="s">
        <v>578</v>
      </c>
      <c r="B11" s="467">
        <v>139</v>
      </c>
      <c r="C11" s="467">
        <v>136</v>
      </c>
      <c r="D11" s="467">
        <v>78</v>
      </c>
      <c r="E11" s="467">
        <v>509</v>
      </c>
      <c r="F11" s="467">
        <v>728724</v>
      </c>
    </row>
  </sheetData>
  <mergeCells count="1">
    <mergeCell ref="A1:J1"/>
  </mergeCells>
  <phoneticPr fontId="5" type="noConversion"/>
  <pageMargins left="0.75" right="0.75" top="1" bottom="1" header="0.5" footer="0.5"/>
  <pageSetup scale="75" orientation="landscape" horizontalDpi="4294967292" verticalDpi="4294967292" r:id="rId1"/>
  <headerFooter alignWithMargins="0">
    <oddHeader>&amp;R&amp;F
&amp;A</oddHeader>
    <oddFooter>&amp;RFebruary 2014</oddFooter>
  </headerFooter>
  <drawing r:id="rId2"/>
</worksheet>
</file>

<file path=xl/worksheets/sheet29.xml><?xml version="1.0" encoding="utf-8"?>
<worksheet xmlns="http://schemas.openxmlformats.org/spreadsheetml/2006/main" xmlns:r="http://schemas.openxmlformats.org/officeDocument/2006/relationships">
  <sheetPr codeName="Sheet23"/>
  <dimension ref="A1:Q105"/>
  <sheetViews>
    <sheetView zoomScaleNormal="100" workbookViewId="0">
      <selection activeCell="N41" sqref="N41:N42"/>
    </sheetView>
  </sheetViews>
  <sheetFormatPr defaultColWidth="9.140625" defaultRowHeight="12.75"/>
  <cols>
    <col min="1" max="1" width="13.28515625" style="329" customWidth="1"/>
    <col min="2" max="5" width="15.7109375" style="329" customWidth="1"/>
    <col min="6" max="6" width="16.42578125" style="329" customWidth="1"/>
    <col min="7" max="7" width="4.28515625" style="329" customWidth="1"/>
    <col min="8" max="17" width="9.140625" style="329"/>
    <col min="18" max="16384" width="9.140625" style="21"/>
  </cols>
  <sheetData>
    <row r="1" spans="1:17" ht="44.25" customHeight="1">
      <c r="A1" s="706" t="s">
        <v>519</v>
      </c>
      <c r="B1" s="727"/>
      <c r="C1" s="727"/>
      <c r="D1" s="727"/>
      <c r="E1" s="727"/>
      <c r="F1" s="727"/>
      <c r="G1" s="727"/>
      <c r="H1" s="727"/>
      <c r="I1" s="727"/>
    </row>
    <row r="2" spans="1:17" s="468" customFormat="1">
      <c r="A2" s="461"/>
      <c r="B2" s="461"/>
      <c r="C2" s="461"/>
      <c r="D2" s="461"/>
      <c r="E2" s="461"/>
      <c r="F2" s="461"/>
      <c r="G2" s="461"/>
      <c r="H2" s="461"/>
      <c r="I2" s="461"/>
      <c r="J2" s="329"/>
      <c r="K2" s="329"/>
      <c r="L2" s="329"/>
      <c r="M2" s="329"/>
      <c r="N2" s="329"/>
      <c r="O2" s="329"/>
      <c r="P2" s="329"/>
      <c r="Q2" s="329"/>
    </row>
    <row r="3" spans="1:17" s="468" customFormat="1" ht="38.25">
      <c r="A3" s="510" t="s">
        <v>505</v>
      </c>
      <c r="B3" s="509" t="s">
        <v>75</v>
      </c>
      <c r="C3" s="509" t="s">
        <v>76</v>
      </c>
      <c r="D3" s="509" t="s">
        <v>147</v>
      </c>
      <c r="E3" s="513" t="s">
        <v>148</v>
      </c>
      <c r="F3" s="515" t="s">
        <v>522</v>
      </c>
      <c r="G3" s="461"/>
      <c r="H3" s="461"/>
      <c r="I3" s="461"/>
      <c r="J3" s="329"/>
      <c r="K3" s="329"/>
      <c r="L3" s="329"/>
      <c r="M3" s="329"/>
      <c r="N3" s="329"/>
      <c r="O3" s="329"/>
      <c r="P3" s="329"/>
      <c r="Q3" s="329"/>
    </row>
    <row r="4" spans="1:17" s="468" customFormat="1">
      <c r="A4" s="508" t="s">
        <v>142</v>
      </c>
      <c r="B4" s="511">
        <v>159750</v>
      </c>
      <c r="C4" s="511">
        <v>1808786</v>
      </c>
      <c r="D4" s="512">
        <v>100981</v>
      </c>
      <c r="E4" s="511">
        <v>75017</v>
      </c>
      <c r="F4" s="511">
        <v>20993</v>
      </c>
      <c r="G4" s="461"/>
      <c r="H4" s="461"/>
      <c r="I4" s="461"/>
      <c r="J4" s="329"/>
      <c r="K4" s="329"/>
      <c r="L4" s="329"/>
      <c r="M4" s="329"/>
      <c r="N4" s="329"/>
      <c r="O4" s="329"/>
      <c r="P4" s="329"/>
      <c r="Q4" s="329"/>
    </row>
    <row r="5" spans="1:17" s="468" customFormat="1">
      <c r="A5" s="510" t="s">
        <v>72</v>
      </c>
      <c r="B5" s="511">
        <v>13782</v>
      </c>
      <c r="C5" s="511">
        <v>122536</v>
      </c>
      <c r="D5" s="511">
        <v>8039</v>
      </c>
      <c r="E5" s="511">
        <v>6088</v>
      </c>
      <c r="F5" s="511">
        <v>1622</v>
      </c>
      <c r="G5" s="461"/>
      <c r="H5" s="461"/>
      <c r="I5" s="461"/>
      <c r="J5" s="329"/>
      <c r="K5" s="329"/>
      <c r="L5" s="329"/>
      <c r="M5" s="329"/>
      <c r="N5" s="329"/>
      <c r="O5" s="329"/>
      <c r="P5" s="329"/>
      <c r="Q5" s="329"/>
    </row>
    <row r="6" spans="1:17" s="468" customFormat="1">
      <c r="A6" s="510" t="s">
        <v>228</v>
      </c>
      <c r="B6" s="511">
        <v>8326</v>
      </c>
      <c r="C6" s="511">
        <v>347006</v>
      </c>
      <c r="D6" s="511">
        <v>5414</v>
      </c>
      <c r="E6" s="511">
        <v>4443</v>
      </c>
      <c r="F6" s="512">
        <v>634</v>
      </c>
      <c r="G6" s="461"/>
      <c r="H6" s="461"/>
      <c r="I6" s="461"/>
      <c r="J6" s="329"/>
      <c r="K6" s="329"/>
      <c r="L6" s="329"/>
      <c r="M6" s="329"/>
      <c r="N6" s="329"/>
      <c r="O6" s="329"/>
      <c r="P6" s="329"/>
      <c r="Q6" s="329"/>
    </row>
    <row r="7" spans="1:17" s="468" customFormat="1">
      <c r="A7" s="510" t="s">
        <v>156</v>
      </c>
      <c r="B7" s="511">
        <v>225553</v>
      </c>
      <c r="C7" s="511">
        <v>9735100</v>
      </c>
      <c r="D7" s="511">
        <v>125907</v>
      </c>
      <c r="E7" s="511">
        <v>89214</v>
      </c>
      <c r="F7" s="511">
        <v>30393</v>
      </c>
      <c r="G7" s="461"/>
      <c r="H7" s="461"/>
      <c r="I7" s="461"/>
      <c r="J7" s="329"/>
      <c r="K7" s="329"/>
      <c r="L7" s="329"/>
      <c r="M7" s="329"/>
      <c r="N7" s="329"/>
      <c r="O7" s="329"/>
      <c r="P7" s="329"/>
      <c r="Q7" s="329"/>
    </row>
    <row r="8" spans="1:17" s="468" customFormat="1">
      <c r="A8" s="510" t="s">
        <v>130</v>
      </c>
      <c r="B8" s="511">
        <v>7576</v>
      </c>
      <c r="C8" s="511">
        <v>62644</v>
      </c>
      <c r="D8" s="511">
        <v>5560</v>
      </c>
      <c r="E8" s="511">
        <v>4771</v>
      </c>
      <c r="F8" s="511">
        <v>768</v>
      </c>
      <c r="G8" s="461"/>
      <c r="H8" s="461"/>
      <c r="I8" s="461"/>
      <c r="J8" s="329"/>
      <c r="K8" s="329"/>
      <c r="L8" s="329"/>
      <c r="M8" s="329"/>
      <c r="N8" s="329"/>
      <c r="O8" s="329"/>
      <c r="P8" s="329"/>
      <c r="Q8" s="329"/>
    </row>
    <row r="9" spans="1:17" s="468" customFormat="1">
      <c r="A9" s="510" t="s">
        <v>157</v>
      </c>
      <c r="B9" s="512">
        <v>127574</v>
      </c>
      <c r="C9" s="512">
        <v>958322</v>
      </c>
      <c r="D9" s="512">
        <v>89098</v>
      </c>
      <c r="E9" s="512">
        <v>65797</v>
      </c>
      <c r="F9" s="512">
        <v>17500</v>
      </c>
      <c r="G9" s="461"/>
      <c r="H9" s="461"/>
      <c r="I9" s="461"/>
      <c r="J9" s="329"/>
      <c r="K9" s="329"/>
      <c r="L9" s="329"/>
      <c r="M9" s="329"/>
      <c r="N9" s="329"/>
      <c r="O9" s="329"/>
      <c r="P9" s="329"/>
      <c r="Q9" s="329"/>
    </row>
    <row r="10" spans="1:17" s="468" customFormat="1">
      <c r="A10" s="510" t="s">
        <v>98</v>
      </c>
      <c r="B10" s="511">
        <v>605342</v>
      </c>
      <c r="C10" s="511">
        <v>7137162</v>
      </c>
      <c r="D10" s="511">
        <v>310180</v>
      </c>
      <c r="E10" s="511">
        <v>242372</v>
      </c>
      <c r="F10" s="511">
        <v>69911</v>
      </c>
      <c r="G10" s="461"/>
      <c r="H10" s="461"/>
      <c r="I10" s="461"/>
      <c r="J10" s="329"/>
      <c r="K10" s="329"/>
      <c r="L10" s="329"/>
      <c r="M10" s="329"/>
      <c r="N10" s="329"/>
      <c r="O10" s="329"/>
      <c r="P10" s="329"/>
      <c r="Q10" s="329"/>
    </row>
    <row r="11" spans="1:17" s="468" customFormat="1">
      <c r="A11" s="510" t="s">
        <v>99</v>
      </c>
      <c r="B11" s="511">
        <v>629406</v>
      </c>
      <c r="C11" s="511">
        <v>3935194</v>
      </c>
      <c r="D11" s="511">
        <v>416514</v>
      </c>
      <c r="E11" s="511">
        <v>325024</v>
      </c>
      <c r="F11" s="511">
        <v>70956</v>
      </c>
      <c r="G11" s="461"/>
      <c r="H11" s="461"/>
      <c r="I11" s="461"/>
      <c r="J11" s="329"/>
      <c r="K11" s="329"/>
      <c r="L11" s="329"/>
      <c r="M11" s="329"/>
      <c r="N11" s="329"/>
      <c r="O11" s="329"/>
      <c r="P11" s="329"/>
      <c r="Q11" s="329"/>
    </row>
    <row r="12" spans="1:17" s="468" customFormat="1">
      <c r="A12" s="510" t="s">
        <v>104</v>
      </c>
      <c r="B12" s="511">
        <v>17118</v>
      </c>
      <c r="C12" s="511">
        <v>89676</v>
      </c>
      <c r="D12" s="511">
        <v>13493</v>
      </c>
      <c r="E12" s="511">
        <v>11514</v>
      </c>
      <c r="F12" s="511">
        <v>1522</v>
      </c>
      <c r="G12" s="461"/>
      <c r="H12" s="461"/>
      <c r="I12" s="461"/>
      <c r="J12" s="329"/>
      <c r="K12" s="329"/>
      <c r="L12" s="329"/>
      <c r="M12" s="329"/>
      <c r="N12" s="329"/>
      <c r="O12" s="329"/>
      <c r="P12" s="329"/>
      <c r="Q12" s="329"/>
    </row>
    <row r="13" spans="1:17" s="468" customFormat="1">
      <c r="A13" s="510" t="s">
        <v>158</v>
      </c>
      <c r="B13" s="511">
        <v>28531</v>
      </c>
      <c r="C13" s="511">
        <v>206051</v>
      </c>
      <c r="D13" s="511">
        <v>19950</v>
      </c>
      <c r="E13" s="511">
        <v>14786</v>
      </c>
      <c r="F13" s="511">
        <v>3590</v>
      </c>
      <c r="G13" s="461"/>
      <c r="H13" s="461"/>
      <c r="I13" s="461"/>
      <c r="J13" s="329"/>
      <c r="K13" s="329"/>
      <c r="L13" s="329"/>
      <c r="M13" s="329"/>
      <c r="N13" s="329"/>
      <c r="O13" s="329"/>
      <c r="P13" s="329"/>
      <c r="Q13" s="329"/>
    </row>
    <row r="14" spans="1:17" s="468" customFormat="1">
      <c r="A14" s="510" t="s">
        <v>105</v>
      </c>
      <c r="B14" s="511">
        <v>106840</v>
      </c>
      <c r="C14" s="511">
        <v>917822</v>
      </c>
      <c r="D14" s="512">
        <v>87904</v>
      </c>
      <c r="E14" s="511">
        <v>74526</v>
      </c>
      <c r="F14" s="511">
        <v>9079</v>
      </c>
      <c r="G14" s="461"/>
      <c r="H14" s="461"/>
      <c r="I14" s="461"/>
      <c r="J14" s="329"/>
      <c r="K14" s="329"/>
      <c r="L14" s="329"/>
      <c r="M14" s="329"/>
      <c r="N14" s="329"/>
      <c r="O14" s="329"/>
      <c r="P14" s="329"/>
      <c r="Q14" s="329"/>
    </row>
    <row r="15" spans="1:17" s="468" customFormat="1">
      <c r="A15" s="509" t="s">
        <v>155</v>
      </c>
      <c r="B15" s="516">
        <f>SUM(B4:B14)</f>
        <v>1929798</v>
      </c>
      <c r="C15" s="516">
        <f t="shared" ref="C15:F15" si="0">SUM(C4:C14)</f>
        <v>25320299</v>
      </c>
      <c r="D15" s="516">
        <f t="shared" si="0"/>
        <v>1183040</v>
      </c>
      <c r="E15" s="516">
        <f t="shared" si="0"/>
        <v>913552</v>
      </c>
      <c r="F15" s="516">
        <f t="shared" si="0"/>
        <v>226968</v>
      </c>
      <c r="G15" s="461"/>
      <c r="H15" s="461"/>
      <c r="I15" s="461"/>
      <c r="J15" s="329"/>
      <c r="K15" s="329"/>
      <c r="L15" s="329"/>
      <c r="M15" s="329"/>
      <c r="N15" s="329"/>
      <c r="O15" s="329"/>
      <c r="P15" s="329"/>
      <c r="Q15" s="329"/>
    </row>
    <row r="16" spans="1:17" s="468" customFormat="1">
      <c r="A16" s="517"/>
      <c r="B16" s="514"/>
      <c r="C16" s="514"/>
      <c r="D16" s="514"/>
      <c r="E16" s="514"/>
      <c r="F16" s="514"/>
      <c r="G16" s="461"/>
      <c r="H16" s="461"/>
      <c r="I16" s="461"/>
      <c r="J16" s="329"/>
      <c r="K16" s="329"/>
      <c r="L16" s="329"/>
      <c r="M16" s="329"/>
      <c r="N16" s="329"/>
      <c r="O16" s="329"/>
      <c r="P16" s="329"/>
      <c r="Q16" s="329"/>
    </row>
    <row r="17" spans="1:9" ht="38.25">
      <c r="A17" s="336" t="s">
        <v>505</v>
      </c>
      <c r="B17" s="243" t="s">
        <v>75</v>
      </c>
      <c r="C17" s="243" t="s">
        <v>76</v>
      </c>
      <c r="D17" s="243" t="s">
        <v>147</v>
      </c>
      <c r="E17" s="266" t="s">
        <v>148</v>
      </c>
      <c r="F17" s="100" t="s">
        <v>465</v>
      </c>
      <c r="G17" s="332"/>
      <c r="H17" s="332"/>
      <c r="I17" s="332"/>
    </row>
    <row r="18" spans="1:9">
      <c r="A18" s="2" t="s">
        <v>142</v>
      </c>
      <c r="B18" s="29">
        <v>165200</v>
      </c>
      <c r="C18" s="29">
        <v>1743569</v>
      </c>
      <c r="D18" s="33">
        <v>106536</v>
      </c>
      <c r="E18" s="29">
        <v>78989</v>
      </c>
      <c r="F18" s="29">
        <v>30167</v>
      </c>
      <c r="G18" s="332"/>
      <c r="H18" s="332"/>
      <c r="I18" s="332"/>
    </row>
    <row r="19" spans="1:9">
      <c r="A19" s="28" t="s">
        <v>72</v>
      </c>
      <c r="B19" s="29">
        <v>13439</v>
      </c>
      <c r="C19" s="29">
        <v>124754</v>
      </c>
      <c r="D19" s="29">
        <v>7258</v>
      </c>
      <c r="E19" s="29">
        <v>5347</v>
      </c>
      <c r="F19" s="29">
        <v>2168</v>
      </c>
      <c r="G19" s="332"/>
      <c r="H19" s="332"/>
      <c r="I19" s="332"/>
    </row>
    <row r="20" spans="1:9">
      <c r="A20" s="28" t="s">
        <v>228</v>
      </c>
      <c r="B20" s="29">
        <v>5628</v>
      </c>
      <c r="C20" s="29">
        <v>108135</v>
      </c>
      <c r="D20" s="29">
        <v>4486</v>
      </c>
      <c r="E20" s="29">
        <v>3586</v>
      </c>
      <c r="F20" s="33">
        <v>1003</v>
      </c>
      <c r="G20" s="332"/>
      <c r="H20" s="332"/>
      <c r="I20" s="332"/>
    </row>
    <row r="21" spans="1:9">
      <c r="A21" s="28" t="s">
        <v>156</v>
      </c>
      <c r="B21" s="29">
        <v>214570</v>
      </c>
      <c r="C21" s="29">
        <v>7631590</v>
      </c>
      <c r="D21" s="29">
        <v>120292</v>
      </c>
      <c r="E21" s="29">
        <v>86007</v>
      </c>
      <c r="F21" s="29">
        <v>38305</v>
      </c>
      <c r="G21" s="332"/>
      <c r="H21" s="332"/>
      <c r="I21" s="332"/>
    </row>
    <row r="22" spans="1:9">
      <c r="A22" s="28" t="s">
        <v>130</v>
      </c>
      <c r="B22" s="29">
        <v>6236</v>
      </c>
      <c r="C22" s="29">
        <v>50572</v>
      </c>
      <c r="D22" s="29">
        <v>4606</v>
      </c>
      <c r="E22" s="29">
        <v>3972</v>
      </c>
      <c r="F22" s="29">
        <v>905</v>
      </c>
      <c r="G22" s="332"/>
      <c r="H22" s="332"/>
      <c r="I22" s="332"/>
    </row>
    <row r="23" spans="1:9">
      <c r="A23" s="28" t="s">
        <v>157</v>
      </c>
      <c r="B23" s="33">
        <v>205451</v>
      </c>
      <c r="C23" s="33">
        <v>1386094</v>
      </c>
      <c r="D23" s="33">
        <v>164546</v>
      </c>
      <c r="E23" s="33">
        <v>136167</v>
      </c>
      <c r="F23" s="33">
        <v>29331</v>
      </c>
      <c r="G23" s="332"/>
      <c r="H23" s="332"/>
      <c r="I23" s="332"/>
    </row>
    <row r="24" spans="1:9">
      <c r="A24" s="28" t="s">
        <v>98</v>
      </c>
      <c r="B24" s="29">
        <v>652612</v>
      </c>
      <c r="C24" s="29">
        <v>7811167</v>
      </c>
      <c r="D24" s="29">
        <v>343312</v>
      </c>
      <c r="E24" s="29">
        <v>270366</v>
      </c>
      <c r="F24" s="29">
        <v>97286</v>
      </c>
      <c r="G24" s="332"/>
      <c r="H24" s="332"/>
      <c r="I24" s="332"/>
    </row>
    <row r="25" spans="1:9">
      <c r="A25" s="28" t="s">
        <v>99</v>
      </c>
      <c r="B25" s="29">
        <v>536704</v>
      </c>
      <c r="C25" s="29">
        <v>3727105</v>
      </c>
      <c r="D25" s="29">
        <v>356268</v>
      </c>
      <c r="E25" s="29">
        <v>277999</v>
      </c>
      <c r="F25" s="29">
        <v>111448</v>
      </c>
      <c r="G25" s="332"/>
      <c r="H25" s="332"/>
      <c r="I25" s="332"/>
    </row>
    <row r="26" spans="1:9">
      <c r="A26" s="28" t="s">
        <v>104</v>
      </c>
      <c r="B26" s="29">
        <v>18181</v>
      </c>
      <c r="C26" s="29">
        <v>103414</v>
      </c>
      <c r="D26" s="29">
        <v>14448</v>
      </c>
      <c r="E26" s="29">
        <v>12063</v>
      </c>
      <c r="F26" s="29">
        <v>3149</v>
      </c>
      <c r="G26" s="332"/>
      <c r="H26" s="332"/>
      <c r="I26" s="332"/>
    </row>
    <row r="27" spans="1:9">
      <c r="A27" s="28" t="s">
        <v>300</v>
      </c>
      <c r="B27" s="29">
        <v>28056</v>
      </c>
      <c r="C27" s="29">
        <v>221636</v>
      </c>
      <c r="D27" s="29">
        <v>19278</v>
      </c>
      <c r="E27" s="29">
        <v>13924</v>
      </c>
      <c r="F27" s="29">
        <v>5671</v>
      </c>
      <c r="G27" s="332"/>
      <c r="H27" s="332"/>
      <c r="I27" s="332"/>
    </row>
    <row r="28" spans="1:9">
      <c r="A28" s="28" t="s">
        <v>105</v>
      </c>
      <c r="B28" s="29">
        <v>127843</v>
      </c>
      <c r="C28" s="29">
        <v>813099</v>
      </c>
      <c r="D28" s="33">
        <v>107713</v>
      </c>
      <c r="E28" s="29">
        <v>91182</v>
      </c>
      <c r="F28" s="29">
        <v>20133</v>
      </c>
      <c r="G28" s="332"/>
      <c r="H28" s="332"/>
      <c r="I28" s="332"/>
    </row>
    <row r="29" spans="1:9">
      <c r="A29" s="406" t="s">
        <v>155</v>
      </c>
      <c r="B29" s="328">
        <f>SUM(B18:B28)</f>
        <v>1973920</v>
      </c>
      <c r="C29" s="328">
        <f t="shared" ref="C29:F29" si="1">SUM(C18:C28)</f>
        <v>23721135</v>
      </c>
      <c r="D29" s="328">
        <f t="shared" si="1"/>
        <v>1248743</v>
      </c>
      <c r="E29" s="328">
        <f t="shared" si="1"/>
        <v>979602</v>
      </c>
      <c r="F29" s="328">
        <f t="shared" si="1"/>
        <v>339566</v>
      </c>
      <c r="G29" s="332"/>
      <c r="H29" s="332"/>
      <c r="I29" s="332"/>
    </row>
    <row r="30" spans="1:9">
      <c r="A30" s="408"/>
      <c r="B30" s="408"/>
      <c r="C30" s="408"/>
      <c r="D30" s="408"/>
      <c r="E30" s="408"/>
      <c r="F30" s="408"/>
    </row>
    <row r="31" spans="1:9" ht="38.25">
      <c r="A31" s="336" t="s">
        <v>505</v>
      </c>
      <c r="B31" s="243" t="s">
        <v>75</v>
      </c>
      <c r="C31" s="243" t="s">
        <v>76</v>
      </c>
      <c r="D31" s="243" t="s">
        <v>147</v>
      </c>
      <c r="E31" s="266" t="s">
        <v>148</v>
      </c>
      <c r="F31" s="100" t="s">
        <v>423</v>
      </c>
    </row>
    <row r="32" spans="1:9">
      <c r="A32" s="28" t="s">
        <v>142</v>
      </c>
      <c r="B32" s="29">
        <v>199316</v>
      </c>
      <c r="C32" s="29">
        <v>2420483</v>
      </c>
      <c r="D32" s="33">
        <v>139685</v>
      </c>
      <c r="E32" s="29">
        <v>109250</v>
      </c>
      <c r="F32" s="29">
        <v>23061</v>
      </c>
    </row>
    <row r="33" spans="1:6">
      <c r="A33" s="28" t="s">
        <v>72</v>
      </c>
      <c r="B33" s="29">
        <v>13772</v>
      </c>
      <c r="C33" s="29">
        <v>177994</v>
      </c>
      <c r="D33" s="29">
        <v>5236</v>
      </c>
      <c r="E33" s="29">
        <v>3362</v>
      </c>
      <c r="F33" s="29">
        <v>1534</v>
      </c>
    </row>
    <row r="34" spans="1:6">
      <c r="A34" s="28" t="s">
        <v>228</v>
      </c>
      <c r="B34" s="29">
        <v>2504</v>
      </c>
      <c r="C34" s="29">
        <v>57720</v>
      </c>
      <c r="D34" s="29">
        <v>2093</v>
      </c>
      <c r="E34" s="29">
        <v>1764</v>
      </c>
      <c r="F34" s="33">
        <v>231</v>
      </c>
    </row>
    <row r="35" spans="1:6">
      <c r="A35" s="28" t="s">
        <v>156</v>
      </c>
      <c r="B35" s="29">
        <v>191134</v>
      </c>
      <c r="C35" s="29">
        <v>7011266</v>
      </c>
      <c r="D35" s="29">
        <v>108531</v>
      </c>
      <c r="E35" s="29">
        <v>79533</v>
      </c>
      <c r="F35" s="29">
        <v>23753</v>
      </c>
    </row>
    <row r="36" spans="1:6">
      <c r="A36" s="28" t="s">
        <v>130</v>
      </c>
      <c r="B36" s="29">
        <v>4566</v>
      </c>
      <c r="C36" s="29">
        <v>143683</v>
      </c>
      <c r="D36" s="29">
        <v>3092</v>
      </c>
      <c r="E36" s="29">
        <v>2707</v>
      </c>
      <c r="F36" s="29">
        <v>424</v>
      </c>
    </row>
    <row r="37" spans="1:6">
      <c r="A37" s="28" t="s">
        <v>157</v>
      </c>
      <c r="B37" s="33">
        <v>94768</v>
      </c>
      <c r="C37" s="33">
        <v>915566</v>
      </c>
      <c r="D37" s="33">
        <v>64358</v>
      </c>
      <c r="E37" s="33">
        <v>46532</v>
      </c>
      <c r="F37" s="33">
        <v>13536</v>
      </c>
    </row>
    <row r="38" spans="1:6">
      <c r="A38" s="28" t="s">
        <v>98</v>
      </c>
      <c r="B38" s="29">
        <v>230192</v>
      </c>
      <c r="C38" s="29">
        <v>3059401</v>
      </c>
      <c r="D38" s="29">
        <v>118902</v>
      </c>
      <c r="E38" s="29">
        <v>92513</v>
      </c>
      <c r="F38" s="29">
        <v>28053</v>
      </c>
    </row>
    <row r="39" spans="1:6">
      <c r="A39" s="28" t="s">
        <v>99</v>
      </c>
      <c r="B39" s="29">
        <v>425601</v>
      </c>
      <c r="C39" s="29">
        <v>3745528</v>
      </c>
      <c r="D39" s="29">
        <v>287337</v>
      </c>
      <c r="E39" s="29">
        <v>226258</v>
      </c>
      <c r="F39" s="29">
        <v>46135</v>
      </c>
    </row>
    <row r="40" spans="1:6">
      <c r="A40" s="28" t="s">
        <v>104</v>
      </c>
      <c r="B40" s="29">
        <v>11300</v>
      </c>
      <c r="C40" s="29">
        <v>165812</v>
      </c>
      <c r="D40" s="29">
        <v>8349</v>
      </c>
      <c r="E40" s="29">
        <v>6857</v>
      </c>
      <c r="F40" s="29">
        <v>1275</v>
      </c>
    </row>
    <row r="41" spans="1:6">
      <c r="A41" s="28" t="s">
        <v>300</v>
      </c>
      <c r="B41" s="29">
        <v>25614</v>
      </c>
      <c r="C41" s="29">
        <v>205349</v>
      </c>
      <c r="D41" s="29">
        <v>17425</v>
      </c>
      <c r="E41" s="29">
        <v>12821</v>
      </c>
      <c r="F41" s="29">
        <v>3329</v>
      </c>
    </row>
    <row r="42" spans="1:6">
      <c r="A42" s="28" t="s">
        <v>105</v>
      </c>
      <c r="B42" s="29">
        <v>119831</v>
      </c>
      <c r="C42" s="29">
        <v>714477</v>
      </c>
      <c r="D42" s="33">
        <v>100968</v>
      </c>
      <c r="E42" s="29">
        <v>85070</v>
      </c>
      <c r="F42" s="29">
        <v>8745</v>
      </c>
    </row>
    <row r="43" spans="1:6">
      <c r="A43" s="353" t="s">
        <v>174</v>
      </c>
      <c r="B43" s="357">
        <f>SUM(B32:B42)</f>
        <v>1318598</v>
      </c>
      <c r="C43" s="502">
        <f t="shared" ref="C43:F43" si="2">SUM(C32:C42)</f>
        <v>18617279</v>
      </c>
      <c r="D43" s="502">
        <f t="shared" si="2"/>
        <v>855976</v>
      </c>
      <c r="E43" s="502">
        <f t="shared" si="2"/>
        <v>666667</v>
      </c>
      <c r="F43" s="502">
        <f t="shared" si="2"/>
        <v>150076</v>
      </c>
    </row>
    <row r="44" spans="1:6">
      <c r="A44" s="354"/>
      <c r="B44" s="354"/>
      <c r="C44" s="354"/>
      <c r="D44" s="354"/>
      <c r="E44" s="354"/>
      <c r="F44" s="354"/>
    </row>
    <row r="45" spans="1:6" ht="38.25">
      <c r="A45" s="336" t="s">
        <v>505</v>
      </c>
      <c r="B45" s="243" t="s">
        <v>75</v>
      </c>
      <c r="C45" s="243" t="s">
        <v>76</v>
      </c>
      <c r="D45" s="243" t="s">
        <v>147</v>
      </c>
      <c r="E45" s="266" t="s">
        <v>148</v>
      </c>
      <c r="F45" s="100" t="s">
        <v>390</v>
      </c>
    </row>
    <row r="46" spans="1:6">
      <c r="A46" s="28" t="s">
        <v>142</v>
      </c>
      <c r="B46" s="29">
        <v>191478</v>
      </c>
      <c r="C46" s="29">
        <v>2205316</v>
      </c>
      <c r="D46" s="33">
        <v>129351</v>
      </c>
      <c r="E46" s="29">
        <v>101676</v>
      </c>
      <c r="F46" s="29">
        <v>32334</v>
      </c>
    </row>
    <row r="47" spans="1:6">
      <c r="A47" s="28" t="s">
        <v>72</v>
      </c>
      <c r="B47" s="29">
        <v>16270</v>
      </c>
      <c r="C47" s="29">
        <v>184821</v>
      </c>
      <c r="D47" s="29">
        <v>8779</v>
      </c>
      <c r="E47" s="29">
        <v>6607</v>
      </c>
      <c r="F47" s="29">
        <v>2495</v>
      </c>
    </row>
    <row r="48" spans="1:6">
      <c r="A48" s="28" t="s">
        <v>228</v>
      </c>
      <c r="B48" s="29">
        <v>2241</v>
      </c>
      <c r="C48" s="29">
        <v>13695</v>
      </c>
      <c r="D48" s="29">
        <v>1935</v>
      </c>
      <c r="E48" s="29">
        <v>1631</v>
      </c>
      <c r="F48" s="33">
        <v>402</v>
      </c>
    </row>
    <row r="49" spans="1:17">
      <c r="A49" s="28" t="s">
        <v>156</v>
      </c>
      <c r="B49" s="29">
        <v>155369</v>
      </c>
      <c r="C49" s="29">
        <v>5690078</v>
      </c>
      <c r="D49" s="29">
        <v>81529</v>
      </c>
      <c r="E49" s="29">
        <v>55117</v>
      </c>
      <c r="F49" s="29">
        <v>26623</v>
      </c>
    </row>
    <row r="50" spans="1:17">
      <c r="A50" s="28" t="s">
        <v>130</v>
      </c>
      <c r="B50" s="29">
        <v>5044</v>
      </c>
      <c r="C50" s="29">
        <v>37090</v>
      </c>
      <c r="D50" s="29">
        <v>3477</v>
      </c>
      <c r="E50" s="29">
        <v>3045</v>
      </c>
      <c r="F50" s="29">
        <v>698</v>
      </c>
    </row>
    <row r="51" spans="1:17">
      <c r="A51" s="28" t="s">
        <v>157</v>
      </c>
      <c r="B51" s="33">
        <v>35281</v>
      </c>
      <c r="C51" s="33">
        <v>251786</v>
      </c>
      <c r="D51" s="33">
        <v>23036</v>
      </c>
      <c r="E51" s="33">
        <v>17939</v>
      </c>
      <c r="F51" s="33">
        <v>8699</v>
      </c>
    </row>
    <row r="52" spans="1:17">
      <c r="A52" s="28" t="s">
        <v>98</v>
      </c>
      <c r="B52" s="29">
        <v>87176</v>
      </c>
      <c r="C52" s="29">
        <v>1513257</v>
      </c>
      <c r="D52" s="29">
        <v>37412</v>
      </c>
      <c r="E52" s="29">
        <v>24098</v>
      </c>
      <c r="F52" s="29">
        <v>14480</v>
      </c>
    </row>
    <row r="53" spans="1:17">
      <c r="A53" s="28" t="s">
        <v>99</v>
      </c>
      <c r="B53" s="29">
        <v>435375</v>
      </c>
      <c r="C53" s="29">
        <v>2700947</v>
      </c>
      <c r="D53" s="29">
        <v>287305</v>
      </c>
      <c r="E53" s="29">
        <v>229543</v>
      </c>
      <c r="F53" s="29">
        <v>88617</v>
      </c>
    </row>
    <row r="54" spans="1:17">
      <c r="A54" s="28" t="s">
        <v>104</v>
      </c>
      <c r="B54" s="29">
        <v>18437</v>
      </c>
      <c r="C54" s="29">
        <v>152661</v>
      </c>
      <c r="D54" s="29">
        <v>13475</v>
      </c>
      <c r="E54" s="29">
        <v>10981</v>
      </c>
      <c r="F54" s="29">
        <v>3340</v>
      </c>
    </row>
    <row r="55" spans="1:17">
      <c r="A55" s="28" t="s">
        <v>300</v>
      </c>
      <c r="B55" s="29">
        <v>19897</v>
      </c>
      <c r="C55" s="29">
        <v>103047</v>
      </c>
      <c r="D55" s="29">
        <v>14808</v>
      </c>
      <c r="E55" s="29">
        <v>11372</v>
      </c>
      <c r="F55" s="29">
        <v>4331</v>
      </c>
    </row>
    <row r="56" spans="1:17" s="276" customFormat="1">
      <c r="A56" s="28" t="s">
        <v>105</v>
      </c>
      <c r="B56" s="29">
        <v>142290</v>
      </c>
      <c r="C56" s="29">
        <v>801448</v>
      </c>
      <c r="D56" s="33">
        <v>117837</v>
      </c>
      <c r="E56" s="29">
        <v>98760</v>
      </c>
      <c r="F56" s="29">
        <v>23359</v>
      </c>
      <c r="G56" s="329"/>
      <c r="H56" s="329"/>
      <c r="I56" s="329"/>
      <c r="J56" s="329"/>
      <c r="K56" s="329"/>
      <c r="L56" s="329"/>
      <c r="M56" s="329"/>
      <c r="N56" s="329"/>
      <c r="O56" s="329"/>
      <c r="P56" s="329"/>
      <c r="Q56" s="329"/>
    </row>
    <row r="57" spans="1:17">
      <c r="A57" s="353" t="s">
        <v>174</v>
      </c>
      <c r="B57" s="357">
        <f>SUM(B46:B56)</f>
        <v>1108858</v>
      </c>
      <c r="C57" s="357">
        <f>SUM(C46:C56)</f>
        <v>13654146</v>
      </c>
      <c r="D57" s="357">
        <f>SUM(D46:D56)</f>
        <v>718944</v>
      </c>
      <c r="E57" s="357">
        <f>SUM(E46:E56)</f>
        <v>560769</v>
      </c>
      <c r="F57" s="357">
        <f>SUM(F46:F56)</f>
        <v>205378</v>
      </c>
    </row>
    <row r="58" spans="1:17">
      <c r="A58" s="21"/>
      <c r="B58" s="21"/>
      <c r="C58" s="21"/>
      <c r="D58" s="21"/>
      <c r="E58" s="21"/>
      <c r="F58" s="21"/>
    </row>
    <row r="59" spans="1:17" ht="38.25">
      <c r="A59" s="336" t="s">
        <v>505</v>
      </c>
      <c r="B59" s="243" t="s">
        <v>75</v>
      </c>
      <c r="C59" s="243" t="s">
        <v>76</v>
      </c>
      <c r="D59" s="243" t="s">
        <v>147</v>
      </c>
      <c r="E59" s="266" t="s">
        <v>148</v>
      </c>
      <c r="F59" s="100" t="s">
        <v>305</v>
      </c>
    </row>
    <row r="60" spans="1:17">
      <c r="A60" s="28" t="s">
        <v>142</v>
      </c>
      <c r="B60" s="29">
        <v>160681</v>
      </c>
      <c r="C60" s="29">
        <v>1799677</v>
      </c>
      <c r="D60" s="33">
        <v>109905</v>
      </c>
      <c r="E60" s="29">
        <v>89050</v>
      </c>
      <c r="F60" s="29">
        <v>17838</v>
      </c>
    </row>
    <row r="61" spans="1:17">
      <c r="A61" s="28" t="s">
        <v>72</v>
      </c>
      <c r="B61" s="29">
        <v>6366</v>
      </c>
      <c r="C61" s="29">
        <v>86010</v>
      </c>
      <c r="D61" s="29">
        <v>2548</v>
      </c>
      <c r="E61" s="29">
        <v>1861</v>
      </c>
      <c r="F61" s="29">
        <v>712</v>
      </c>
    </row>
    <row r="62" spans="1:17">
      <c r="A62" s="28" t="s">
        <v>228</v>
      </c>
      <c r="B62" s="29">
        <v>1195</v>
      </c>
      <c r="C62" s="29">
        <v>7220</v>
      </c>
      <c r="D62" s="29">
        <v>979</v>
      </c>
      <c r="E62" s="29">
        <v>860</v>
      </c>
      <c r="F62" s="33">
        <v>114</v>
      </c>
    </row>
    <row r="63" spans="1:17">
      <c r="A63" s="28" t="s">
        <v>156</v>
      </c>
      <c r="B63" s="29">
        <v>144585</v>
      </c>
      <c r="C63" s="29">
        <v>3472493</v>
      </c>
      <c r="D63" s="29">
        <v>80801</v>
      </c>
      <c r="E63" s="29">
        <v>61119</v>
      </c>
      <c r="F63" s="29">
        <v>16217</v>
      </c>
    </row>
    <row r="64" spans="1:17">
      <c r="A64" s="28" t="s">
        <v>130</v>
      </c>
      <c r="B64" s="29">
        <v>3563</v>
      </c>
      <c r="C64" s="29">
        <v>25293</v>
      </c>
      <c r="D64" s="29">
        <v>2011</v>
      </c>
      <c r="E64" s="29">
        <v>1702</v>
      </c>
      <c r="F64" s="29">
        <v>303</v>
      </c>
    </row>
    <row r="65" spans="1:17">
      <c r="A65" s="28" t="s">
        <v>157</v>
      </c>
      <c r="B65" s="33">
        <v>53247</v>
      </c>
      <c r="C65" s="33">
        <v>377739</v>
      </c>
      <c r="D65" s="33">
        <v>34902</v>
      </c>
      <c r="E65" s="33">
        <v>27580</v>
      </c>
      <c r="F65" s="33">
        <v>7237</v>
      </c>
    </row>
    <row r="66" spans="1:17">
      <c r="A66" s="28" t="s">
        <v>98</v>
      </c>
      <c r="B66" s="29">
        <v>74206</v>
      </c>
      <c r="C66" s="29">
        <v>1298537</v>
      </c>
      <c r="D66" s="29">
        <v>29103</v>
      </c>
      <c r="E66" s="29">
        <v>18935</v>
      </c>
      <c r="F66" s="29">
        <v>10171</v>
      </c>
    </row>
    <row r="67" spans="1:17">
      <c r="A67" s="28" t="s">
        <v>99</v>
      </c>
      <c r="B67" s="29">
        <v>440891</v>
      </c>
      <c r="C67" s="29">
        <v>3202873</v>
      </c>
      <c r="D67" s="29">
        <v>289997</v>
      </c>
      <c r="E67" s="29">
        <v>234115</v>
      </c>
      <c r="F67" s="29">
        <v>47962</v>
      </c>
    </row>
    <row r="68" spans="1:17">
      <c r="A68" s="28" t="s">
        <v>104</v>
      </c>
      <c r="B68" s="29">
        <v>19070</v>
      </c>
      <c r="C68" s="29">
        <v>161490</v>
      </c>
      <c r="D68" s="29">
        <v>13974</v>
      </c>
      <c r="E68" s="29">
        <v>11463</v>
      </c>
      <c r="F68" s="29">
        <v>2118</v>
      </c>
    </row>
    <row r="69" spans="1:17" s="276" customFormat="1">
      <c r="A69" s="28" t="s">
        <v>300</v>
      </c>
      <c r="B69" s="29">
        <v>19878</v>
      </c>
      <c r="C69" s="29">
        <v>111178</v>
      </c>
      <c r="D69" s="29">
        <v>14634</v>
      </c>
      <c r="E69" s="29">
        <v>11474</v>
      </c>
      <c r="F69" s="29">
        <v>2551</v>
      </c>
      <c r="G69" s="343"/>
      <c r="H69" s="343"/>
      <c r="I69" s="343"/>
      <c r="J69" s="343"/>
      <c r="K69" s="343"/>
      <c r="L69" s="343"/>
      <c r="M69" s="343"/>
      <c r="N69" s="343"/>
      <c r="O69" s="343"/>
      <c r="P69" s="343"/>
      <c r="Q69" s="343"/>
    </row>
    <row r="70" spans="1:17">
      <c r="A70" s="28" t="s">
        <v>105</v>
      </c>
      <c r="B70" s="29">
        <v>155635</v>
      </c>
      <c r="C70" s="29">
        <v>921255</v>
      </c>
      <c r="D70" s="33">
        <v>123204</v>
      </c>
      <c r="E70" s="29">
        <v>104944</v>
      </c>
      <c r="F70" s="29">
        <v>11663</v>
      </c>
    </row>
    <row r="71" spans="1:17">
      <c r="A71" s="353" t="s">
        <v>174</v>
      </c>
      <c r="B71" s="357">
        <f>SUM(B60:B70)</f>
        <v>1079317</v>
      </c>
      <c r="C71" s="357">
        <f>SUM(C60:C70)</f>
        <v>11463765</v>
      </c>
      <c r="D71" s="357">
        <f>SUM(D60:D70)</f>
        <v>702058</v>
      </c>
      <c r="E71" s="357">
        <f>SUM(E60:E70)</f>
        <v>563103</v>
      </c>
      <c r="F71" s="357">
        <f>SUM(F60:F70)</f>
        <v>116886</v>
      </c>
    </row>
    <row r="72" spans="1:17">
      <c r="A72" s="21"/>
      <c r="B72" s="21"/>
      <c r="C72" s="21"/>
      <c r="D72" s="21"/>
      <c r="E72" s="21"/>
      <c r="F72" s="21"/>
    </row>
    <row r="73" spans="1:17" ht="38.25">
      <c r="A73" s="336" t="s">
        <v>505</v>
      </c>
      <c r="B73" s="243" t="s">
        <v>75</v>
      </c>
      <c r="C73" s="243" t="s">
        <v>76</v>
      </c>
      <c r="D73" s="243" t="s">
        <v>147</v>
      </c>
      <c r="E73" s="266" t="s">
        <v>148</v>
      </c>
      <c r="F73" s="100" t="s">
        <v>173</v>
      </c>
    </row>
    <row r="74" spans="1:17">
      <c r="A74" s="28" t="s">
        <v>142</v>
      </c>
      <c r="B74" s="29">
        <v>145765</v>
      </c>
      <c r="C74" s="29">
        <v>1613397</v>
      </c>
      <c r="D74" s="29">
        <v>96327</v>
      </c>
      <c r="E74" s="29">
        <v>80426</v>
      </c>
      <c r="F74" s="29">
        <v>14890</v>
      </c>
    </row>
    <row r="75" spans="1:17">
      <c r="A75" s="28" t="s">
        <v>72</v>
      </c>
      <c r="B75" s="29">
        <v>7745</v>
      </c>
      <c r="C75" s="29">
        <v>86406</v>
      </c>
      <c r="D75" s="29">
        <v>4014</v>
      </c>
      <c r="E75" s="29">
        <v>3291</v>
      </c>
      <c r="F75" s="29">
        <v>840</v>
      </c>
    </row>
    <row r="76" spans="1:17">
      <c r="A76" s="28" t="s">
        <v>129</v>
      </c>
      <c r="B76" s="29">
        <v>143781</v>
      </c>
      <c r="C76" s="29">
        <v>1636681</v>
      </c>
      <c r="D76" s="29">
        <v>82771</v>
      </c>
      <c r="E76" s="29">
        <v>65908</v>
      </c>
      <c r="F76" s="33">
        <v>15040</v>
      </c>
    </row>
    <row r="77" spans="1:17">
      <c r="A77" s="28" t="s">
        <v>97</v>
      </c>
      <c r="B77" s="29">
        <v>78161</v>
      </c>
      <c r="C77" s="29">
        <v>757185</v>
      </c>
      <c r="D77" s="29">
        <v>44726</v>
      </c>
      <c r="E77" s="29">
        <v>32953</v>
      </c>
      <c r="F77" s="29">
        <v>11421</v>
      </c>
    </row>
    <row r="78" spans="1:17">
      <c r="A78" s="28" t="s">
        <v>98</v>
      </c>
      <c r="B78" s="29">
        <v>64290</v>
      </c>
      <c r="C78" s="29">
        <v>1137682</v>
      </c>
      <c r="D78" s="29">
        <v>22482</v>
      </c>
      <c r="E78" s="29">
        <v>15685</v>
      </c>
      <c r="F78" s="29">
        <v>7965</v>
      </c>
    </row>
    <row r="79" spans="1:17">
      <c r="A79" s="28" t="s">
        <v>99</v>
      </c>
      <c r="B79" s="29">
        <v>347349</v>
      </c>
      <c r="C79" s="29">
        <v>2710866</v>
      </c>
      <c r="D79" s="29">
        <v>244569</v>
      </c>
      <c r="E79" s="29">
        <v>205071</v>
      </c>
      <c r="F79" s="29">
        <v>36580</v>
      </c>
    </row>
    <row r="80" spans="1:17">
      <c r="A80" s="28" t="s">
        <v>104</v>
      </c>
      <c r="B80" s="29">
        <v>16433</v>
      </c>
      <c r="C80" s="29">
        <v>152974</v>
      </c>
      <c r="D80" s="29">
        <v>11683</v>
      </c>
      <c r="E80" s="29">
        <v>9696</v>
      </c>
      <c r="F80" s="29">
        <v>1939</v>
      </c>
    </row>
    <row r="81" spans="1:6">
      <c r="A81" s="28" t="s">
        <v>166</v>
      </c>
      <c r="B81" s="29">
        <v>24190</v>
      </c>
      <c r="C81" s="29">
        <v>168092</v>
      </c>
      <c r="D81" s="29">
        <v>16844</v>
      </c>
      <c r="E81" s="29">
        <v>13586</v>
      </c>
      <c r="F81" s="29">
        <v>3126</v>
      </c>
    </row>
    <row r="82" spans="1:6">
      <c r="A82" s="64" t="s">
        <v>155</v>
      </c>
      <c r="B82" s="29">
        <f>SUM(B74:B81)</f>
        <v>827714</v>
      </c>
      <c r="C82" s="29">
        <f>SUM(C74:C81)</f>
        <v>8263283</v>
      </c>
      <c r="D82" s="29">
        <f>SUM(D74:D81)</f>
        <v>523416</v>
      </c>
      <c r="E82" s="29">
        <f>SUM(E74:E81)</f>
        <v>426616</v>
      </c>
      <c r="F82" s="29">
        <f>SUM(F74:F81)</f>
        <v>91801</v>
      </c>
    </row>
    <row r="83" spans="1:6">
      <c r="A83" s="21"/>
      <c r="B83" s="21"/>
      <c r="C83" s="21"/>
      <c r="D83" s="21"/>
      <c r="E83" s="21"/>
      <c r="F83" s="21"/>
    </row>
    <row r="84" spans="1:6" ht="38.25">
      <c r="A84" s="336" t="s">
        <v>505</v>
      </c>
      <c r="B84" s="243" t="s">
        <v>75</v>
      </c>
      <c r="C84" s="243" t="s">
        <v>76</v>
      </c>
      <c r="D84" s="243" t="s">
        <v>147</v>
      </c>
      <c r="E84" s="266" t="s">
        <v>148</v>
      </c>
      <c r="F84" s="100" t="s">
        <v>112</v>
      </c>
    </row>
    <row r="85" spans="1:6">
      <c r="A85" s="28" t="s">
        <v>142</v>
      </c>
      <c r="B85" s="29">
        <v>125817</v>
      </c>
      <c r="C85" s="29">
        <v>1394032</v>
      </c>
      <c r="D85" s="29">
        <v>84470</v>
      </c>
      <c r="E85" s="29"/>
      <c r="F85" s="29">
        <v>12770</v>
      </c>
    </row>
    <row r="86" spans="1:6">
      <c r="A86" s="28" t="s">
        <v>72</v>
      </c>
      <c r="B86" s="31" t="s">
        <v>146</v>
      </c>
      <c r="C86" s="31" t="s">
        <v>146</v>
      </c>
      <c r="D86" s="31" t="s">
        <v>146</v>
      </c>
      <c r="E86" s="31" t="s">
        <v>146</v>
      </c>
      <c r="F86" s="31" t="s">
        <v>146</v>
      </c>
    </row>
    <row r="87" spans="1:6">
      <c r="A87" s="28" t="s">
        <v>129</v>
      </c>
      <c r="B87" s="29">
        <v>141171</v>
      </c>
      <c r="C87" s="29">
        <v>1607037</v>
      </c>
      <c r="D87" s="29">
        <v>78948</v>
      </c>
      <c r="E87" s="29"/>
      <c r="F87" s="33">
        <v>14682</v>
      </c>
    </row>
    <row r="88" spans="1:6">
      <c r="A88" s="28" t="s">
        <v>97</v>
      </c>
      <c r="B88" s="29">
        <v>74193</v>
      </c>
      <c r="C88" s="29">
        <v>735937</v>
      </c>
      <c r="D88" s="29">
        <v>41991</v>
      </c>
      <c r="E88" s="29"/>
      <c r="F88" s="29">
        <v>10311</v>
      </c>
    </row>
    <row r="89" spans="1:6">
      <c r="A89" s="28" t="s">
        <v>98</v>
      </c>
      <c r="B89" s="29">
        <v>53574</v>
      </c>
      <c r="C89" s="29">
        <v>979938</v>
      </c>
      <c r="D89" s="29">
        <v>17740</v>
      </c>
      <c r="E89" s="29"/>
      <c r="F89" s="29">
        <v>6556</v>
      </c>
    </row>
    <row r="90" spans="1:6">
      <c r="A90" s="28" t="s">
        <v>99</v>
      </c>
      <c r="B90" s="29">
        <v>257646</v>
      </c>
      <c r="C90" s="29">
        <v>2285747</v>
      </c>
      <c r="D90" s="29">
        <v>187325</v>
      </c>
      <c r="E90" s="29"/>
      <c r="F90" s="29">
        <v>26723</v>
      </c>
    </row>
    <row r="91" spans="1:6">
      <c r="A91" s="28" t="s">
        <v>104</v>
      </c>
      <c r="B91" s="29">
        <v>11242</v>
      </c>
      <c r="C91" s="29">
        <v>117277</v>
      </c>
      <c r="D91" s="29">
        <v>7857</v>
      </c>
      <c r="E91" s="29"/>
      <c r="F91" s="29">
        <v>1343</v>
      </c>
    </row>
    <row r="92" spans="1:6">
      <c r="A92" s="28" t="s">
        <v>166</v>
      </c>
      <c r="B92" s="29">
        <v>43722</v>
      </c>
      <c r="C92" s="29">
        <v>479754</v>
      </c>
      <c r="D92" s="29">
        <v>24748</v>
      </c>
      <c r="E92" s="29"/>
      <c r="F92" s="29">
        <v>5346</v>
      </c>
    </row>
    <row r="93" spans="1:6">
      <c r="A93" s="64" t="s">
        <v>155</v>
      </c>
      <c r="B93" s="29">
        <f>SUM(B85:B92)</f>
        <v>707365</v>
      </c>
      <c r="C93" s="29">
        <f>SUM(C85:C92)</f>
        <v>7599722</v>
      </c>
      <c r="D93" s="29">
        <f>SUM(D85:D92)</f>
        <v>443079</v>
      </c>
      <c r="E93" s="29">
        <f>SUM(E85:E92)</f>
        <v>0</v>
      </c>
      <c r="F93" s="29">
        <f>SUM(F85:F92)</f>
        <v>77731</v>
      </c>
    </row>
    <row r="94" spans="1:6">
      <c r="A94" s="21"/>
      <c r="B94" s="21"/>
      <c r="C94" s="21"/>
      <c r="D94" s="21"/>
      <c r="E94" s="21"/>
      <c r="F94" s="21"/>
    </row>
    <row r="95" spans="1:6">
      <c r="A95" s="21"/>
      <c r="B95" s="21"/>
      <c r="C95" s="21"/>
      <c r="D95" s="21"/>
      <c r="E95" s="21"/>
      <c r="F95" s="21"/>
    </row>
    <row r="96" spans="1:6">
      <c r="A96" s="73" t="s">
        <v>399</v>
      </c>
      <c r="B96" s="355" t="s">
        <v>162</v>
      </c>
      <c r="C96" s="355" t="s">
        <v>160</v>
      </c>
      <c r="D96" s="355" t="s">
        <v>93</v>
      </c>
      <c r="E96" s="355" t="s">
        <v>108</v>
      </c>
      <c r="F96" s="276"/>
    </row>
    <row r="97" spans="1:17">
      <c r="A97" s="355" t="s">
        <v>222</v>
      </c>
      <c r="B97" s="29">
        <f>C93</f>
        <v>7599722</v>
      </c>
      <c r="C97" s="29">
        <f>B93</f>
        <v>707365</v>
      </c>
      <c r="D97" s="29">
        <f>D93</f>
        <v>443079</v>
      </c>
      <c r="E97" s="29">
        <f>F93</f>
        <v>77731</v>
      </c>
      <c r="F97" s="21"/>
    </row>
    <row r="98" spans="1:17">
      <c r="A98" s="355" t="s">
        <v>223</v>
      </c>
      <c r="B98" s="29">
        <f>C82</f>
        <v>8263283</v>
      </c>
      <c r="C98" s="29">
        <f>B82</f>
        <v>827714</v>
      </c>
      <c r="D98" s="29">
        <f>D82</f>
        <v>523416</v>
      </c>
      <c r="E98" s="29">
        <f>F82</f>
        <v>91801</v>
      </c>
      <c r="F98" s="21"/>
    </row>
    <row r="99" spans="1:17">
      <c r="A99" s="355" t="s">
        <v>296</v>
      </c>
      <c r="B99" s="357">
        <f>C71</f>
        <v>11463765</v>
      </c>
      <c r="C99" s="357">
        <f>B71</f>
        <v>1079317</v>
      </c>
      <c r="D99" s="357">
        <f>D71</f>
        <v>702058</v>
      </c>
      <c r="E99" s="357">
        <f>F71</f>
        <v>116886</v>
      </c>
      <c r="F99" s="21"/>
    </row>
    <row r="100" spans="1:17">
      <c r="A100" s="355" t="s">
        <v>363</v>
      </c>
      <c r="B100" s="357">
        <f>C57</f>
        <v>13654146</v>
      </c>
      <c r="C100" s="357">
        <f>B57</f>
        <v>1108858</v>
      </c>
      <c r="D100" s="357">
        <f>D57</f>
        <v>718944</v>
      </c>
      <c r="E100" s="357">
        <f>F57</f>
        <v>205378</v>
      </c>
      <c r="F100" s="21"/>
    </row>
    <row r="101" spans="1:17">
      <c r="A101" s="355" t="s">
        <v>412</v>
      </c>
      <c r="B101" s="357">
        <f>C43</f>
        <v>18617279</v>
      </c>
      <c r="C101" s="357">
        <f>B43</f>
        <v>1318598</v>
      </c>
      <c r="D101" s="357">
        <f>D43</f>
        <v>855976</v>
      </c>
      <c r="E101" s="357">
        <f>F43</f>
        <v>150076</v>
      </c>
      <c r="F101" s="21"/>
    </row>
    <row r="102" spans="1:17">
      <c r="A102" s="406" t="s">
        <v>459</v>
      </c>
      <c r="B102" s="357">
        <f>C29</f>
        <v>23721135</v>
      </c>
      <c r="C102" s="357">
        <f>B29</f>
        <v>1973920</v>
      </c>
      <c r="D102" s="357">
        <f>D29</f>
        <v>1248743</v>
      </c>
      <c r="E102" s="357">
        <f>F29</f>
        <v>339566</v>
      </c>
      <c r="F102" s="21"/>
    </row>
    <row r="103" spans="1:17">
      <c r="A103" s="472" t="s">
        <v>521</v>
      </c>
      <c r="B103" s="502">
        <f>C15</f>
        <v>25320299</v>
      </c>
      <c r="C103" s="502">
        <f>B15</f>
        <v>1929798</v>
      </c>
      <c r="D103" s="502">
        <f>D15</f>
        <v>1183040</v>
      </c>
      <c r="E103" s="502">
        <f>F15</f>
        <v>226968</v>
      </c>
    </row>
    <row r="104" spans="1:17" s="468" customFormat="1">
      <c r="A104" s="506"/>
      <c r="B104" s="507"/>
      <c r="C104" s="507"/>
      <c r="D104" s="507"/>
      <c r="E104" s="507"/>
      <c r="F104" s="329"/>
      <c r="G104" s="329"/>
      <c r="H104" s="329"/>
      <c r="I104" s="329"/>
      <c r="J104" s="329"/>
      <c r="K104" s="329"/>
      <c r="L104" s="329"/>
      <c r="M104" s="329"/>
      <c r="N104" s="329"/>
      <c r="O104" s="329"/>
      <c r="P104" s="329"/>
      <c r="Q104" s="329"/>
    </row>
    <row r="105" spans="1:17">
      <c r="A105" t="s">
        <v>512</v>
      </c>
    </row>
  </sheetData>
  <sortState ref="A44:F51">
    <sortCondition ref="A44:A51"/>
  </sortState>
  <mergeCells count="1">
    <mergeCell ref="A1:I1"/>
  </mergeCells>
  <phoneticPr fontId="5" type="noConversion"/>
  <printOptions horizontalCentered="1"/>
  <pageMargins left="0.75" right="0.75" top="1" bottom="1" header="0.5" footer="0.5"/>
  <pageSetup scale="75" orientation="landscape" horizontalDpi="4294967292" verticalDpi="4294967292" r:id="rId1"/>
  <headerFooter alignWithMargins="0">
    <oddHeader>&amp;R&amp;F
&amp;A</oddHeader>
    <oddFooter>&amp;RFebruary 2014</oddFooter>
  </headerFooter>
  <drawing r:id="rId2"/>
</worksheet>
</file>

<file path=xl/worksheets/sheet3.xml><?xml version="1.0" encoding="utf-8"?>
<worksheet xmlns="http://schemas.openxmlformats.org/spreadsheetml/2006/main" xmlns:r="http://schemas.openxmlformats.org/officeDocument/2006/relationships">
  <sheetPr codeName="Sheet3"/>
  <dimension ref="A1:B11"/>
  <sheetViews>
    <sheetView topLeftCell="A4" zoomScaleNormal="100" workbookViewId="0">
      <selection activeCell="A8" sqref="A8:B8"/>
    </sheetView>
  </sheetViews>
  <sheetFormatPr defaultColWidth="8.85546875" defaultRowHeight="12.75"/>
  <cols>
    <col min="1" max="1" width="53.42578125" style="122" customWidth="1"/>
    <col min="2" max="2" width="60.7109375" style="122" customWidth="1"/>
    <col min="3" max="16384" width="8.85546875" style="122"/>
  </cols>
  <sheetData>
    <row r="1" spans="1:2" ht="108" customHeight="1">
      <c r="A1" s="633" t="s">
        <v>218</v>
      </c>
      <c r="B1" s="634"/>
    </row>
    <row r="2" spans="1:2" ht="51" customHeight="1">
      <c r="A2" s="637" t="s">
        <v>524</v>
      </c>
      <c r="B2" s="638"/>
    </row>
    <row r="3" spans="1:2" ht="15.95" customHeight="1">
      <c r="A3" s="635"/>
      <c r="B3" s="635"/>
    </row>
    <row r="4" spans="1:2" ht="63.95" customHeight="1">
      <c r="A4" s="637" t="s">
        <v>499</v>
      </c>
      <c r="B4" s="637"/>
    </row>
    <row r="5" spans="1:2" ht="15" customHeight="1">
      <c r="A5" s="635"/>
      <c r="B5" s="635"/>
    </row>
    <row r="6" spans="1:2" ht="67.5" customHeight="1">
      <c r="A6" s="637" t="s">
        <v>500</v>
      </c>
      <c r="B6" s="637"/>
    </row>
    <row r="7" spans="1:2" ht="18" customHeight="1">
      <c r="A7" s="635"/>
      <c r="B7" s="635"/>
    </row>
    <row r="8" spans="1:2" ht="131.25" customHeight="1">
      <c r="A8" s="637" t="s">
        <v>693</v>
      </c>
      <c r="B8" s="637"/>
    </row>
    <row r="9" spans="1:2" ht="17.100000000000001" customHeight="1">
      <c r="A9" s="635"/>
      <c r="B9" s="635"/>
    </row>
    <row r="10" spans="1:2" ht="20.100000000000001" customHeight="1">
      <c r="A10" s="637" t="s">
        <v>413</v>
      </c>
      <c r="B10" s="637"/>
    </row>
    <row r="11" spans="1:2" ht="21" customHeight="1">
      <c r="A11" s="636"/>
      <c r="B11" s="636"/>
    </row>
  </sheetData>
  <mergeCells count="11">
    <mergeCell ref="A1:B1"/>
    <mergeCell ref="A7:B7"/>
    <mergeCell ref="A9:B9"/>
    <mergeCell ref="A11:B11"/>
    <mergeCell ref="A2:B2"/>
    <mergeCell ref="A4:B4"/>
    <mergeCell ref="A6:B6"/>
    <mergeCell ref="A8:B8"/>
    <mergeCell ref="A10:B10"/>
    <mergeCell ref="A3:B3"/>
    <mergeCell ref="A5:B5"/>
  </mergeCells>
  <phoneticPr fontId="5" type="noConversion"/>
  <printOptions horizontalCentered="1"/>
  <pageMargins left="0.75" right="0.75" top="1" bottom="1" header="0.5" footer="0.5"/>
  <pageSetup scale="75" orientation="landscape" horizontalDpi="4294967292" verticalDpi="4294967292" r:id="rId1"/>
  <headerFooter alignWithMargins="0">
    <oddHeader>&amp;R&amp;F
&amp;A</oddHeader>
    <oddFooter>&amp;RFebruary 2014</oddFooter>
  </headerFooter>
</worksheet>
</file>

<file path=xl/worksheets/sheet30.xml><?xml version="1.0" encoding="utf-8"?>
<worksheet xmlns="http://schemas.openxmlformats.org/spreadsheetml/2006/main" xmlns:r="http://schemas.openxmlformats.org/officeDocument/2006/relationships">
  <sheetPr codeName="Sheet24"/>
  <dimension ref="A1:B35"/>
  <sheetViews>
    <sheetView topLeftCell="A25" zoomScaleNormal="100" workbookViewId="0">
      <selection activeCell="F11" sqref="F11"/>
    </sheetView>
  </sheetViews>
  <sheetFormatPr defaultColWidth="8.85546875" defaultRowHeight="12.75"/>
  <cols>
    <col min="1" max="1" width="18.28515625" style="277" customWidth="1"/>
    <col min="2" max="2" width="86" style="277" customWidth="1"/>
    <col min="3" max="16384" width="8.85546875" style="277"/>
  </cols>
  <sheetData>
    <row r="1" spans="1:2" s="251" customFormat="1" ht="24" customHeight="1">
      <c r="A1" s="360" t="s">
        <v>84</v>
      </c>
      <c r="B1" s="360" t="s">
        <v>180</v>
      </c>
    </row>
    <row r="2" spans="1:2" ht="46.5" customHeight="1">
      <c r="A2" s="278" t="s">
        <v>209</v>
      </c>
      <c r="B2" s="279" t="s">
        <v>217</v>
      </c>
    </row>
    <row r="3" spans="1:2" s="280" customFormat="1" ht="51" customHeight="1">
      <c r="A3" s="278" t="s">
        <v>187</v>
      </c>
      <c r="B3" s="279" t="s">
        <v>513</v>
      </c>
    </row>
    <row r="4" spans="1:2" s="251" customFormat="1" ht="39" customHeight="1">
      <c r="A4" s="281" t="s">
        <v>113</v>
      </c>
      <c r="B4" s="336" t="s">
        <v>518</v>
      </c>
    </row>
    <row r="5" spans="1:2" ht="24.95" customHeight="1">
      <c r="A5" s="287" t="s">
        <v>164</v>
      </c>
      <c r="B5" s="288" t="s">
        <v>39</v>
      </c>
    </row>
    <row r="6" spans="1:2" s="280" customFormat="1" ht="26.25" customHeight="1">
      <c r="A6" s="361" t="s">
        <v>179</v>
      </c>
      <c r="B6" s="361" t="s">
        <v>180</v>
      </c>
    </row>
    <row r="7" spans="1:2" s="280" customFormat="1" ht="15.95" customHeight="1">
      <c r="A7" s="283" t="s">
        <v>41</v>
      </c>
      <c r="B7" s="284" t="s">
        <v>514</v>
      </c>
    </row>
    <row r="8" spans="1:2" s="280" customFormat="1" ht="18" customHeight="1">
      <c r="A8" s="285" t="s">
        <v>42</v>
      </c>
      <c r="B8" s="284" t="s">
        <v>55</v>
      </c>
    </row>
    <row r="9" spans="1:2" s="280" customFormat="1" ht="27.95" customHeight="1">
      <c r="A9" s="285" t="s">
        <v>56</v>
      </c>
      <c r="B9" s="284" t="s">
        <v>29</v>
      </c>
    </row>
    <row r="10" spans="1:2" s="251" customFormat="1" ht="15.95" customHeight="1">
      <c r="A10" s="281" t="s">
        <v>182</v>
      </c>
      <c r="B10" s="286" t="s">
        <v>50</v>
      </c>
    </row>
    <row r="11" spans="1:2" ht="15.95" customHeight="1">
      <c r="A11" s="281" t="s">
        <v>210</v>
      </c>
      <c r="B11" s="286" t="s">
        <v>396</v>
      </c>
    </row>
    <row r="12" spans="1:2" s="280" customFormat="1" ht="25.5">
      <c r="A12" s="292" t="s">
        <v>120</v>
      </c>
      <c r="B12" s="362" t="s">
        <v>192</v>
      </c>
    </row>
    <row r="13" spans="1:2" s="251" customFormat="1" ht="51">
      <c r="A13" s="289" t="s">
        <v>122</v>
      </c>
      <c r="B13" s="358" t="s">
        <v>392</v>
      </c>
    </row>
    <row r="14" spans="1:2" ht="40.5" customHeight="1">
      <c r="A14" s="290" t="s">
        <v>117</v>
      </c>
      <c r="B14" s="291" t="s">
        <v>36</v>
      </c>
    </row>
    <row r="15" spans="1:2" s="280" customFormat="1" ht="29.25" customHeight="1">
      <c r="A15" s="292" t="s">
        <v>224</v>
      </c>
      <c r="B15" s="358" t="s">
        <v>391</v>
      </c>
    </row>
    <row r="16" spans="1:2" s="251" customFormat="1" ht="29.25" customHeight="1">
      <c r="A16" s="281" t="s">
        <v>51</v>
      </c>
      <c r="B16" s="336" t="s">
        <v>430</v>
      </c>
    </row>
    <row r="17" spans="1:2">
      <c r="A17" s="287" t="s">
        <v>196</v>
      </c>
      <c r="B17" s="288" t="s">
        <v>188</v>
      </c>
    </row>
    <row r="18" spans="1:2" s="280" customFormat="1">
      <c r="A18" s="278" t="s">
        <v>189</v>
      </c>
      <c r="B18" s="279" t="s">
        <v>133</v>
      </c>
    </row>
    <row r="19" spans="1:2" s="280" customFormat="1" ht="30.75" customHeight="1">
      <c r="A19" s="281" t="s">
        <v>426</v>
      </c>
      <c r="B19" s="336" t="s">
        <v>428</v>
      </c>
    </row>
    <row r="20" spans="1:2" s="280" customFormat="1" ht="45.75" customHeight="1">
      <c r="A20" s="281" t="s">
        <v>427</v>
      </c>
      <c r="B20" s="359" t="s">
        <v>429</v>
      </c>
    </row>
    <row r="21" spans="1:2">
      <c r="A21" s="293" t="s">
        <v>134</v>
      </c>
      <c r="B21" s="288" t="s">
        <v>52</v>
      </c>
    </row>
    <row r="22" spans="1:2" s="280" customFormat="1" ht="38.25">
      <c r="A22" s="278" t="s">
        <v>107</v>
      </c>
      <c r="B22" s="279" t="s">
        <v>53</v>
      </c>
    </row>
    <row r="23" spans="1:2" s="251" customFormat="1" ht="15.95" customHeight="1">
      <c r="A23" s="360" t="s">
        <v>181</v>
      </c>
      <c r="B23" s="360" t="s">
        <v>180</v>
      </c>
    </row>
    <row r="24" spans="1:2" ht="25.5">
      <c r="A24" s="293" t="s">
        <v>183</v>
      </c>
      <c r="B24" s="294" t="s">
        <v>175</v>
      </c>
    </row>
    <row r="25" spans="1:2" s="280" customFormat="1">
      <c r="A25" s="278" t="s">
        <v>125</v>
      </c>
      <c r="B25" s="295" t="s">
        <v>186</v>
      </c>
    </row>
    <row r="26" spans="1:2" s="251" customFormat="1" ht="30" customHeight="1">
      <c r="A26" s="289" t="s">
        <v>94</v>
      </c>
      <c r="B26" s="282" t="s">
        <v>193</v>
      </c>
    </row>
    <row r="27" spans="1:2" ht="38.25">
      <c r="A27" s="287" t="s">
        <v>194</v>
      </c>
      <c r="B27" s="288" t="s">
        <v>37</v>
      </c>
    </row>
    <row r="28" spans="1:2" s="280" customFormat="1">
      <c r="A28" s="278" t="s">
        <v>195</v>
      </c>
      <c r="B28" s="279" t="s">
        <v>114</v>
      </c>
    </row>
    <row r="29" spans="1:2" s="251" customFormat="1">
      <c r="A29" s="281" t="s">
        <v>115</v>
      </c>
      <c r="B29" s="282" t="s">
        <v>116</v>
      </c>
    </row>
    <row r="30" spans="1:2" s="280" customFormat="1">
      <c r="A30" s="296" t="s">
        <v>82</v>
      </c>
      <c r="B30" s="279" t="s">
        <v>106</v>
      </c>
    </row>
    <row r="31" spans="1:2" s="251" customFormat="1" ht="69.75" customHeight="1">
      <c r="A31" s="281" t="s">
        <v>108</v>
      </c>
      <c r="B31" s="336" t="s">
        <v>680</v>
      </c>
    </row>
    <row r="32" spans="1:2">
      <c r="A32" s="363" t="s">
        <v>80</v>
      </c>
      <c r="B32" s="363" t="s">
        <v>180</v>
      </c>
    </row>
    <row r="33" spans="1:2" s="280" customFormat="1">
      <c r="A33" s="364" t="s">
        <v>63</v>
      </c>
      <c r="B33" s="279" t="s">
        <v>54</v>
      </c>
    </row>
    <row r="34" spans="1:2" s="251" customFormat="1" ht="51">
      <c r="A34" s="297" t="s">
        <v>77</v>
      </c>
      <c r="B34" s="336" t="s">
        <v>673</v>
      </c>
    </row>
    <row r="35" spans="1:2">
      <c r="A35" s="298" t="s">
        <v>78</v>
      </c>
      <c r="B35" s="288" t="s">
        <v>515</v>
      </c>
    </row>
  </sheetData>
  <phoneticPr fontId="5" type="noConversion"/>
  <pageMargins left="0.75" right="0.75" top="1" bottom="1" header="0.5" footer="0.5"/>
  <pageSetup scale="75" orientation="landscape" horizontalDpi="4294967292" verticalDpi="4294967292" r:id="rId1"/>
  <headerFooter alignWithMargins="0">
    <oddHeader>&amp;R&amp;F
&amp;A</oddHeader>
    <oddFooter>&amp;RFebruary 2014</oddFooter>
  </headerFooter>
  <rowBreaks count="1" manualBreakCount="1">
    <brk id="22" max="16383" man="1"/>
  </rowBreaks>
</worksheet>
</file>

<file path=xl/worksheets/sheet4.xml><?xml version="1.0" encoding="utf-8"?>
<worksheet xmlns="http://schemas.openxmlformats.org/spreadsheetml/2006/main" xmlns:r="http://schemas.openxmlformats.org/officeDocument/2006/relationships">
  <sheetPr codeName="Sheet4"/>
  <dimension ref="A1:E12"/>
  <sheetViews>
    <sheetView topLeftCell="A4" zoomScaleNormal="100" workbookViewId="0">
      <selection activeCell="F4" sqref="F4"/>
    </sheetView>
  </sheetViews>
  <sheetFormatPr defaultColWidth="11.42578125" defaultRowHeight="12.75"/>
  <cols>
    <col min="2" max="2" width="50.7109375" customWidth="1"/>
    <col min="3" max="3" width="42" customWidth="1"/>
  </cols>
  <sheetData>
    <row r="1" spans="1:5" ht="51.95" customHeight="1" thickBot="1">
      <c r="A1" s="639" t="s">
        <v>496</v>
      </c>
      <c r="B1" s="640"/>
      <c r="C1" s="640"/>
    </row>
    <row r="2" spans="1:5" ht="18">
      <c r="B2" s="643" t="s">
        <v>525</v>
      </c>
      <c r="C2" s="644"/>
    </row>
    <row r="3" spans="1:5" ht="18.75" thickBot="1">
      <c r="B3" s="645" t="s">
        <v>526</v>
      </c>
      <c r="C3" s="646"/>
    </row>
    <row r="4" spans="1:5" ht="18.75" thickBot="1">
      <c r="B4" s="93" t="s">
        <v>28</v>
      </c>
      <c r="C4" s="115">
        <v>6861</v>
      </c>
      <c r="E4" s="23"/>
    </row>
    <row r="5" spans="1:5" ht="36.75" thickBot="1">
      <c r="B5" s="94" t="s">
        <v>128</v>
      </c>
      <c r="C5" s="486" t="s">
        <v>590</v>
      </c>
      <c r="E5" s="23"/>
    </row>
    <row r="6" spans="1:5" ht="18.75" thickBot="1">
      <c r="B6" s="94" t="s">
        <v>49</v>
      </c>
      <c r="C6" s="117" t="s">
        <v>603</v>
      </c>
      <c r="D6" s="276"/>
      <c r="E6" s="23"/>
    </row>
    <row r="7" spans="1:5" ht="18.75" thickBot="1">
      <c r="B7" s="94" t="s">
        <v>126</v>
      </c>
      <c r="C7" s="486" t="s">
        <v>682</v>
      </c>
      <c r="D7" s="276"/>
      <c r="E7" s="23"/>
    </row>
    <row r="8" spans="1:5" ht="18.75" thickBot="1">
      <c r="B8" s="94" t="s">
        <v>69</v>
      </c>
      <c r="C8" s="486" t="s">
        <v>602</v>
      </c>
      <c r="D8" s="276"/>
      <c r="E8" s="23"/>
    </row>
    <row r="9" spans="1:5" ht="18.75" thickBot="1">
      <c r="B9" s="94" t="s">
        <v>83</v>
      </c>
      <c r="C9" s="486" t="s">
        <v>592</v>
      </c>
      <c r="E9" s="23"/>
    </row>
    <row r="10" spans="1:5" ht="36.75" thickBot="1">
      <c r="B10" s="95" t="s">
        <v>127</v>
      </c>
      <c r="C10" s="487" t="s">
        <v>591</v>
      </c>
      <c r="E10" s="23"/>
    </row>
    <row r="11" spans="1:5" ht="13.5" thickTop="1"/>
    <row r="12" spans="1:5" s="122" customFormat="1" ht="262.5" customHeight="1">
      <c r="B12" s="641" t="s">
        <v>501</v>
      </c>
      <c r="C12" s="642"/>
    </row>
  </sheetData>
  <dataConsolidate/>
  <mergeCells count="4">
    <mergeCell ref="A1:C1"/>
    <mergeCell ref="B12:C12"/>
    <mergeCell ref="B2:C2"/>
    <mergeCell ref="B3:C3"/>
  </mergeCells>
  <phoneticPr fontId="5" type="noConversion"/>
  <pageMargins left="0.75" right="0.75" top="1" bottom="1" header="0.5" footer="0.5"/>
  <pageSetup scale="75" orientation="landscape" horizontalDpi="4294967292" verticalDpi="4294967292" r:id="rId1"/>
  <headerFooter alignWithMargins="0">
    <oddHeader>&amp;R&amp;F
&amp;A</oddHeader>
    <oddFooter>&amp;RFebruary 2014</oddFooter>
  </headerFooter>
</worksheet>
</file>

<file path=xl/worksheets/sheet5.xml><?xml version="1.0" encoding="utf-8"?>
<worksheet xmlns="http://schemas.openxmlformats.org/spreadsheetml/2006/main" xmlns:r="http://schemas.openxmlformats.org/officeDocument/2006/relationships">
  <sheetPr codeName="Sheet25"/>
  <dimension ref="A1:D12"/>
  <sheetViews>
    <sheetView zoomScaleNormal="100" workbookViewId="0">
      <selection activeCell="A15" sqref="A15"/>
    </sheetView>
  </sheetViews>
  <sheetFormatPr defaultRowHeight="12.75"/>
  <cols>
    <col min="2" max="2" width="50.7109375" customWidth="1"/>
    <col min="3" max="3" width="42" customWidth="1"/>
  </cols>
  <sheetData>
    <row r="1" spans="1:4" ht="72.75" customHeight="1" thickBot="1">
      <c r="A1" s="639" t="s">
        <v>495</v>
      </c>
      <c r="B1" s="640"/>
      <c r="C1" s="640"/>
    </row>
    <row r="2" spans="1:4" ht="18">
      <c r="B2" s="643" t="s">
        <v>558</v>
      </c>
      <c r="C2" s="644"/>
    </row>
    <row r="3" spans="1:4" ht="18.75" thickBot="1">
      <c r="B3" s="645" t="s">
        <v>526</v>
      </c>
      <c r="C3" s="646"/>
    </row>
    <row r="4" spans="1:4" ht="18.75" thickBot="1">
      <c r="B4" s="93" t="s">
        <v>28</v>
      </c>
      <c r="C4" s="115">
        <v>215</v>
      </c>
    </row>
    <row r="5" spans="1:4" ht="18.75" thickBot="1">
      <c r="B5" s="94" t="s">
        <v>478</v>
      </c>
      <c r="C5" s="116">
        <v>775</v>
      </c>
      <c r="D5" s="276"/>
    </row>
    <row r="6" spans="1:4" ht="18.75" thickBot="1">
      <c r="B6" s="94" t="s">
        <v>49</v>
      </c>
      <c r="C6" s="117" t="s">
        <v>681</v>
      </c>
      <c r="D6" s="276"/>
    </row>
    <row r="7" spans="1:4" ht="18.75" thickBot="1">
      <c r="B7" s="94" t="s">
        <v>502</v>
      </c>
      <c r="C7" s="486" t="s">
        <v>605</v>
      </c>
      <c r="D7" s="276"/>
    </row>
    <row r="8" spans="1:4" ht="18.75" thickBot="1">
      <c r="B8" s="94" t="s">
        <v>503</v>
      </c>
      <c r="C8" s="486" t="s">
        <v>606</v>
      </c>
      <c r="D8" s="276"/>
    </row>
    <row r="9" spans="1:4" ht="18.75" thickBot="1">
      <c r="B9" s="94" t="s">
        <v>83</v>
      </c>
      <c r="C9" s="486" t="s">
        <v>593</v>
      </c>
      <c r="D9" s="276"/>
    </row>
    <row r="10" spans="1:4" ht="36.75" thickBot="1">
      <c r="B10" s="95" t="s">
        <v>127</v>
      </c>
      <c r="C10" s="487" t="s">
        <v>594</v>
      </c>
      <c r="D10" s="276"/>
    </row>
    <row r="11" spans="1:4" ht="13.5" thickTop="1"/>
    <row r="12" spans="1:4" ht="264.75" customHeight="1">
      <c r="A12" s="122"/>
      <c r="B12" s="641" t="s">
        <v>504</v>
      </c>
      <c r="C12" s="642"/>
    </row>
  </sheetData>
  <mergeCells count="4">
    <mergeCell ref="A1:C1"/>
    <mergeCell ref="B2:C2"/>
    <mergeCell ref="B3:C3"/>
    <mergeCell ref="B12:C12"/>
  </mergeCells>
  <pageMargins left="0.75" right="0.75" top="1" bottom="1" header="0.5" footer="0.5"/>
  <pageSetup scale="75" orientation="portrait" verticalDpi="300" r:id="rId1"/>
  <headerFooter alignWithMargins="0">
    <oddHeader>&amp;R&amp;F
&amp;A</oddHeader>
    <oddFooter>&amp;RFebruary 2014</oddFooter>
  </headerFooter>
</worksheet>
</file>

<file path=xl/worksheets/sheet6.xml><?xml version="1.0" encoding="utf-8"?>
<worksheet xmlns="http://schemas.openxmlformats.org/spreadsheetml/2006/main" xmlns:r="http://schemas.openxmlformats.org/officeDocument/2006/relationships">
  <sheetPr codeName="Sheet5"/>
  <dimension ref="A1:O26"/>
  <sheetViews>
    <sheetView topLeftCell="A16" zoomScaleNormal="100" workbookViewId="0">
      <selection activeCell="B18" sqref="B18:L18"/>
    </sheetView>
  </sheetViews>
  <sheetFormatPr defaultColWidth="8.85546875" defaultRowHeight="12.75"/>
  <cols>
    <col min="1" max="1" width="11.7109375" style="45" customWidth="1"/>
    <col min="2" max="6" width="11.42578125" style="45" customWidth="1"/>
    <col min="7" max="7" width="38.140625" style="45" customWidth="1"/>
    <col min="8" max="13" width="8.85546875" style="45"/>
    <col min="14" max="14" width="7.5703125" style="45" customWidth="1"/>
    <col min="15" max="15" width="8.5703125" style="45" customWidth="1"/>
    <col min="16" max="16384" width="8.85546875" style="45"/>
  </cols>
  <sheetData>
    <row r="1" spans="1:15" ht="25.5" customHeight="1">
      <c r="A1" s="659" t="s">
        <v>178</v>
      </c>
      <c r="B1" s="660"/>
      <c r="C1" s="660"/>
      <c r="D1" s="660"/>
      <c r="E1" s="660"/>
      <c r="F1" s="660"/>
      <c r="G1" s="660"/>
      <c r="H1" s="660"/>
      <c r="I1" s="660"/>
      <c r="J1" s="660"/>
      <c r="K1" s="660"/>
      <c r="L1" s="661"/>
    </row>
    <row r="2" spans="1:15">
      <c r="A2" s="669"/>
      <c r="B2" s="669"/>
      <c r="C2" s="669"/>
      <c r="D2" s="669"/>
      <c r="E2" s="669"/>
      <c r="F2" s="669"/>
      <c r="G2" s="669"/>
      <c r="H2" s="669"/>
      <c r="I2" s="669"/>
      <c r="J2" s="669"/>
      <c r="K2" s="669"/>
      <c r="L2" s="669"/>
    </row>
    <row r="3" spans="1:15" s="114" customFormat="1" ht="26.25" customHeight="1">
      <c r="A3" s="96" t="s">
        <v>57</v>
      </c>
      <c r="B3" s="662" t="s">
        <v>81</v>
      </c>
      <c r="C3" s="663"/>
      <c r="D3" s="663"/>
      <c r="E3" s="663"/>
      <c r="F3" s="663"/>
      <c r="G3" s="663"/>
      <c r="H3" s="663"/>
      <c r="I3" s="663"/>
      <c r="J3" s="663"/>
      <c r="K3" s="663"/>
      <c r="L3" s="663"/>
    </row>
    <row r="4" spans="1:15" ht="93" customHeight="1">
      <c r="A4" s="97" t="s">
        <v>135</v>
      </c>
      <c r="B4" s="647" t="s">
        <v>527</v>
      </c>
      <c r="C4" s="647"/>
      <c r="D4" s="647"/>
      <c r="E4" s="647"/>
      <c r="F4" s="647"/>
      <c r="G4" s="647"/>
      <c r="H4" s="647"/>
      <c r="I4" s="647"/>
      <c r="J4" s="647"/>
      <c r="K4" s="647"/>
      <c r="L4" s="647"/>
    </row>
    <row r="5" spans="1:15" ht="109.5" customHeight="1">
      <c r="A5" s="97" t="s">
        <v>136</v>
      </c>
      <c r="B5" s="647" t="s">
        <v>528</v>
      </c>
      <c r="C5" s="647"/>
      <c r="D5" s="647"/>
      <c r="E5" s="647"/>
      <c r="F5" s="647"/>
      <c r="G5" s="647"/>
      <c r="H5" s="647"/>
      <c r="I5" s="647"/>
      <c r="J5" s="647"/>
      <c r="K5" s="647"/>
      <c r="L5" s="647"/>
    </row>
    <row r="6" spans="1:15" ht="96" customHeight="1">
      <c r="A6" s="96" t="s">
        <v>110</v>
      </c>
      <c r="B6" s="647" t="s">
        <v>674</v>
      </c>
      <c r="C6" s="647"/>
      <c r="D6" s="647"/>
      <c r="E6" s="647"/>
      <c r="F6" s="647"/>
      <c r="G6" s="647"/>
      <c r="H6" s="647"/>
      <c r="I6" s="647"/>
      <c r="J6" s="647"/>
      <c r="K6" s="647"/>
      <c r="L6" s="647"/>
    </row>
    <row r="7" spans="1:15" s="269" customFormat="1" ht="341.25" customHeight="1">
      <c r="A7" s="336" t="s">
        <v>395</v>
      </c>
      <c r="B7" s="654" t="s">
        <v>586</v>
      </c>
      <c r="C7" s="654"/>
      <c r="D7" s="654"/>
      <c r="E7" s="654"/>
      <c r="F7" s="654"/>
      <c r="G7" s="654"/>
      <c r="H7" s="654"/>
      <c r="I7" s="654"/>
      <c r="J7" s="654"/>
      <c r="K7" s="654"/>
      <c r="L7" s="654"/>
    </row>
    <row r="8" spans="1:15" s="269" customFormat="1" ht="198" customHeight="1">
      <c r="A8" s="137" t="s">
        <v>315</v>
      </c>
      <c r="B8" s="654" t="s">
        <v>530</v>
      </c>
      <c r="C8" s="654"/>
      <c r="D8" s="654"/>
      <c r="E8" s="654"/>
      <c r="F8" s="654"/>
      <c r="G8" s="654"/>
      <c r="H8" s="654"/>
      <c r="I8" s="654"/>
      <c r="J8" s="654"/>
      <c r="K8" s="654"/>
      <c r="L8" s="654"/>
    </row>
    <row r="9" spans="1:15" ht="126" customHeight="1">
      <c r="A9" s="336" t="s">
        <v>497</v>
      </c>
      <c r="B9" s="656" t="s">
        <v>675</v>
      </c>
      <c r="C9" s="656"/>
      <c r="D9" s="656"/>
      <c r="E9" s="656"/>
      <c r="F9" s="656"/>
      <c r="G9" s="656"/>
      <c r="H9" s="656"/>
      <c r="I9" s="656"/>
      <c r="J9" s="656"/>
      <c r="K9" s="656"/>
      <c r="L9" s="656"/>
      <c r="M9" s="82"/>
      <c r="N9" s="82"/>
      <c r="O9" s="82"/>
    </row>
    <row r="10" spans="1:15" ht="72" customHeight="1">
      <c r="A10" s="96" t="s">
        <v>121</v>
      </c>
      <c r="B10" s="647" t="s">
        <v>529</v>
      </c>
      <c r="C10" s="647"/>
      <c r="D10" s="647"/>
      <c r="E10" s="647"/>
      <c r="F10" s="647"/>
      <c r="G10" s="647"/>
      <c r="H10" s="647"/>
      <c r="I10" s="647"/>
      <c r="J10" s="647"/>
      <c r="K10" s="647"/>
      <c r="L10" s="647"/>
    </row>
    <row r="11" spans="1:15" ht="217.5" customHeight="1">
      <c r="A11" s="230" t="s">
        <v>137</v>
      </c>
      <c r="B11" s="656" t="s">
        <v>531</v>
      </c>
      <c r="C11" s="656"/>
      <c r="D11" s="656"/>
      <c r="E11" s="656"/>
      <c r="F11" s="656"/>
      <c r="G11" s="656"/>
      <c r="H11" s="656"/>
      <c r="I11" s="656"/>
      <c r="J11" s="656"/>
      <c r="K11" s="656"/>
      <c r="L11" s="656"/>
      <c r="M11" s="82"/>
      <c r="N11" s="82"/>
      <c r="O11" s="82"/>
    </row>
    <row r="12" spans="1:15">
      <c r="A12" s="667"/>
      <c r="B12" s="667"/>
      <c r="C12" s="667"/>
      <c r="D12" s="667"/>
      <c r="E12" s="667"/>
      <c r="F12" s="667"/>
      <c r="G12" s="667"/>
      <c r="H12" s="667"/>
      <c r="I12" s="667"/>
      <c r="J12" s="667"/>
      <c r="K12" s="667"/>
      <c r="L12" s="667"/>
    </row>
    <row r="13" spans="1:15" ht="27" customHeight="1">
      <c r="A13" s="96" t="s">
        <v>58</v>
      </c>
      <c r="B13" s="664" t="s">
        <v>676</v>
      </c>
      <c r="C13" s="665"/>
      <c r="D13" s="665"/>
      <c r="E13" s="665"/>
      <c r="F13" s="665"/>
      <c r="G13" s="665"/>
      <c r="H13" s="665"/>
      <c r="I13" s="665"/>
      <c r="J13" s="665"/>
      <c r="K13" s="665"/>
      <c r="L13" s="666"/>
    </row>
    <row r="14" spans="1:15" ht="26.25" customHeight="1">
      <c r="A14" s="97" t="s">
        <v>138</v>
      </c>
      <c r="B14" s="656" t="s">
        <v>516</v>
      </c>
      <c r="C14" s="656"/>
      <c r="D14" s="656"/>
      <c r="E14" s="656"/>
      <c r="F14" s="656"/>
      <c r="G14" s="656"/>
      <c r="H14" s="656"/>
      <c r="I14" s="656"/>
      <c r="J14" s="656"/>
      <c r="K14" s="656"/>
      <c r="L14" s="656"/>
    </row>
    <row r="15" spans="1:15" ht="95.25" customHeight="1">
      <c r="A15" s="96" t="s">
        <v>517</v>
      </c>
      <c r="B15" s="668" t="s">
        <v>669</v>
      </c>
      <c r="C15" s="656"/>
      <c r="D15" s="656"/>
      <c r="E15" s="656"/>
      <c r="F15" s="656"/>
      <c r="G15" s="656"/>
      <c r="H15" s="656"/>
      <c r="I15" s="656"/>
      <c r="J15" s="656"/>
      <c r="K15" s="656"/>
      <c r="L15" s="656"/>
    </row>
    <row r="16" spans="1:15" ht="36.950000000000003" customHeight="1">
      <c r="A16" s="96" t="s">
        <v>48</v>
      </c>
      <c r="B16" s="656" t="s">
        <v>433</v>
      </c>
      <c r="C16" s="656"/>
      <c r="D16" s="656"/>
      <c r="E16" s="656"/>
      <c r="F16" s="656"/>
      <c r="G16" s="656"/>
      <c r="H16" s="656"/>
      <c r="I16" s="656"/>
      <c r="J16" s="656"/>
      <c r="K16" s="656"/>
      <c r="L16" s="656"/>
    </row>
    <row r="17" spans="1:12" ht="42" customHeight="1">
      <c r="A17" s="96" t="s">
        <v>139</v>
      </c>
      <c r="B17" s="656" t="s">
        <v>677</v>
      </c>
      <c r="C17" s="656"/>
      <c r="D17" s="656"/>
      <c r="E17" s="656"/>
      <c r="F17" s="656"/>
      <c r="G17" s="656"/>
      <c r="H17" s="656"/>
      <c r="I17" s="656"/>
      <c r="J17" s="656"/>
      <c r="K17" s="656"/>
      <c r="L17" s="656"/>
    </row>
    <row r="18" spans="1:12" ht="41.25" customHeight="1">
      <c r="A18" s="96" t="s">
        <v>109</v>
      </c>
      <c r="B18" s="656" t="s">
        <v>678</v>
      </c>
      <c r="C18" s="656"/>
      <c r="D18" s="656"/>
      <c r="E18" s="656"/>
      <c r="F18" s="656"/>
      <c r="G18" s="656"/>
      <c r="H18" s="656"/>
      <c r="I18" s="656"/>
      <c r="J18" s="656"/>
      <c r="K18" s="656"/>
      <c r="L18" s="656"/>
    </row>
    <row r="19" spans="1:12" ht="165.75" customHeight="1">
      <c r="A19" s="96" t="s">
        <v>177</v>
      </c>
      <c r="B19" s="656" t="s">
        <v>534</v>
      </c>
      <c r="C19" s="656"/>
      <c r="D19" s="656"/>
      <c r="E19" s="656"/>
      <c r="F19" s="656"/>
      <c r="G19" s="656"/>
      <c r="H19" s="656"/>
      <c r="I19" s="656"/>
      <c r="J19" s="656"/>
      <c r="K19" s="656"/>
      <c r="L19" s="656"/>
    </row>
    <row r="20" spans="1:12">
      <c r="A20" s="657"/>
      <c r="B20" s="657"/>
      <c r="C20" s="657"/>
      <c r="D20" s="657"/>
      <c r="E20" s="657"/>
      <c r="F20" s="657"/>
      <c r="G20" s="657"/>
      <c r="H20" s="657"/>
      <c r="I20" s="657"/>
      <c r="J20" s="657"/>
      <c r="K20" s="657"/>
      <c r="L20" s="657"/>
    </row>
    <row r="21" spans="1:12" ht="26.25" customHeight="1">
      <c r="A21" s="98" t="s">
        <v>40</v>
      </c>
      <c r="B21" s="651"/>
      <c r="C21" s="651"/>
      <c r="D21" s="651"/>
      <c r="E21" s="651"/>
      <c r="F21" s="651"/>
      <c r="G21" s="651"/>
      <c r="H21" s="651"/>
      <c r="I21" s="651"/>
      <c r="J21" s="651"/>
      <c r="K21" s="651"/>
      <c r="L21" s="652"/>
    </row>
    <row r="22" spans="1:12" s="269" customFormat="1" ht="51">
      <c r="A22" s="334" t="s">
        <v>394</v>
      </c>
      <c r="B22" s="653" t="s">
        <v>393</v>
      </c>
      <c r="C22" s="654"/>
      <c r="D22" s="654"/>
      <c r="E22" s="654"/>
      <c r="F22" s="654"/>
      <c r="G22" s="654"/>
      <c r="H22" s="654"/>
      <c r="I22" s="654"/>
      <c r="J22" s="654"/>
      <c r="K22" s="654"/>
      <c r="L22" s="654"/>
    </row>
    <row r="23" spans="1:12" s="269" customFormat="1" ht="25.5">
      <c r="A23" s="365" t="s">
        <v>660</v>
      </c>
      <c r="B23" s="658" t="s">
        <v>661</v>
      </c>
      <c r="C23" s="649"/>
      <c r="D23" s="649"/>
      <c r="E23" s="649"/>
      <c r="F23" s="649"/>
      <c r="G23" s="649"/>
      <c r="H23" s="649"/>
      <c r="I23" s="649"/>
      <c r="J23" s="649"/>
      <c r="K23" s="649"/>
      <c r="L23" s="650"/>
    </row>
    <row r="24" spans="1:12" s="269" customFormat="1" ht="25.5">
      <c r="A24" s="365" t="s">
        <v>432</v>
      </c>
      <c r="B24" s="648" t="s">
        <v>434</v>
      </c>
      <c r="C24" s="649"/>
      <c r="D24" s="649"/>
      <c r="E24" s="649"/>
      <c r="F24" s="649"/>
      <c r="G24" s="649"/>
      <c r="H24" s="649"/>
      <c r="I24" s="649"/>
      <c r="J24" s="649"/>
      <c r="K24" s="649"/>
      <c r="L24" s="650"/>
    </row>
    <row r="25" spans="1:12" ht="38.25">
      <c r="A25" s="268" t="s">
        <v>310</v>
      </c>
      <c r="B25" s="656" t="s">
        <v>533</v>
      </c>
      <c r="C25" s="656"/>
      <c r="D25" s="656"/>
      <c r="E25" s="656"/>
      <c r="F25" s="656"/>
      <c r="G25" s="656"/>
      <c r="H25" s="656"/>
      <c r="I25" s="656"/>
      <c r="J25" s="656"/>
      <c r="K25" s="656"/>
      <c r="L25" s="656"/>
    </row>
    <row r="26" spans="1:12" ht="27" customHeight="1">
      <c r="A26" s="96" t="s">
        <v>95</v>
      </c>
      <c r="B26" s="655" t="s">
        <v>532</v>
      </c>
      <c r="C26" s="655"/>
      <c r="D26" s="655"/>
      <c r="E26" s="655"/>
      <c r="F26" s="655"/>
      <c r="G26" s="655"/>
      <c r="H26" s="655"/>
      <c r="I26" s="655"/>
      <c r="J26" s="655"/>
      <c r="K26" s="655"/>
      <c r="L26" s="655"/>
    </row>
  </sheetData>
  <mergeCells count="26">
    <mergeCell ref="A1:L1"/>
    <mergeCell ref="B3:L3"/>
    <mergeCell ref="B4:L4"/>
    <mergeCell ref="B17:L17"/>
    <mergeCell ref="B11:L11"/>
    <mergeCell ref="B13:L13"/>
    <mergeCell ref="B14:L14"/>
    <mergeCell ref="A12:L12"/>
    <mergeCell ref="B5:L5"/>
    <mergeCell ref="B6:L6"/>
    <mergeCell ref="B7:L7"/>
    <mergeCell ref="B15:L15"/>
    <mergeCell ref="B16:L16"/>
    <mergeCell ref="A2:L2"/>
    <mergeCell ref="B8:L8"/>
    <mergeCell ref="B9:L9"/>
    <mergeCell ref="B10:L10"/>
    <mergeCell ref="B24:L24"/>
    <mergeCell ref="B21:L21"/>
    <mergeCell ref="B22:L22"/>
    <mergeCell ref="B26:L26"/>
    <mergeCell ref="B18:L18"/>
    <mergeCell ref="B19:L19"/>
    <mergeCell ref="A20:L20"/>
    <mergeCell ref="B25:L25"/>
    <mergeCell ref="B23:L23"/>
  </mergeCells>
  <phoneticPr fontId="5" type="noConversion"/>
  <pageMargins left="0.75" right="0.75" top="1" bottom="1" header="0.5" footer="0.5"/>
  <pageSetup scale="75" orientation="landscape" horizontalDpi="4294967292" verticalDpi="4294967292" r:id="rId1"/>
  <headerFooter alignWithMargins="0">
    <oddHeader>&amp;R&amp;F
&amp;A</oddHeader>
    <oddFooter>&amp;RFebruary 2014</oddFooter>
  </headerFooter>
  <rowBreaks count="2" manualBreakCount="2">
    <brk id="11" max="16383" man="1"/>
    <brk id="19" max="16383" man="1"/>
  </rowBreaks>
</worksheet>
</file>

<file path=xl/worksheets/sheet7.xml><?xml version="1.0" encoding="utf-8"?>
<worksheet xmlns="http://schemas.openxmlformats.org/spreadsheetml/2006/main" xmlns:r="http://schemas.openxmlformats.org/officeDocument/2006/relationships">
  <sheetPr codeName="Sheet6"/>
  <dimension ref="A1:K56"/>
  <sheetViews>
    <sheetView zoomScale="80" zoomScaleNormal="80" workbookViewId="0">
      <selection activeCell="C65" sqref="C65"/>
    </sheetView>
  </sheetViews>
  <sheetFormatPr defaultColWidth="8.85546875" defaultRowHeight="12.75"/>
  <cols>
    <col min="1" max="1" width="29" customWidth="1"/>
    <col min="2" max="2" width="23.28515625" customWidth="1"/>
    <col min="3" max="5" width="15.7109375" customWidth="1"/>
    <col min="6" max="6" width="34.42578125" customWidth="1"/>
  </cols>
  <sheetData>
    <row r="1" spans="1:11" ht="46.5" customHeight="1">
      <c r="A1" s="670" t="s">
        <v>535</v>
      </c>
      <c r="B1" s="671"/>
      <c r="C1" s="671"/>
      <c r="D1" s="671"/>
      <c r="E1" s="671"/>
      <c r="F1" s="671"/>
    </row>
    <row r="2" spans="1:11">
      <c r="A2" s="35"/>
      <c r="B2" s="35"/>
    </row>
    <row r="3" spans="1:11">
      <c r="B3" s="35"/>
    </row>
    <row r="4" spans="1:11">
      <c r="A4" s="21" t="s">
        <v>431</v>
      </c>
      <c r="B4" s="21"/>
      <c r="C4" s="21"/>
      <c r="D4" s="21"/>
    </row>
    <row r="5" spans="1:11">
      <c r="B5" s="21"/>
      <c r="C5" s="21"/>
      <c r="D5" s="21"/>
      <c r="E5" s="35"/>
      <c r="F5" s="35"/>
    </row>
    <row r="6" spans="1:11">
      <c r="A6" s="310" t="s">
        <v>505</v>
      </c>
      <c r="B6" s="198" t="s">
        <v>298</v>
      </c>
      <c r="C6" s="198" t="s">
        <v>201</v>
      </c>
      <c r="D6" s="227"/>
    </row>
    <row r="7" spans="1:11">
      <c r="A7" s="28" t="s">
        <v>142</v>
      </c>
      <c r="B7" s="501">
        <f>C23/1024</f>
        <v>635.66195312499997</v>
      </c>
      <c r="C7" s="501">
        <f>D23/1000000</f>
        <v>21.914881999999999</v>
      </c>
      <c r="D7" s="41"/>
    </row>
    <row r="8" spans="1:11">
      <c r="A8" s="230" t="s">
        <v>72</v>
      </c>
      <c r="B8" s="501">
        <f t="shared" ref="B8:B16" si="0">C24/1024</f>
        <v>2185.0364140625002</v>
      </c>
      <c r="C8" s="501">
        <f>D24/1000000</f>
        <v>0.153895</v>
      </c>
      <c r="D8" s="41"/>
    </row>
    <row r="9" spans="1:11">
      <c r="A9" s="28" t="s">
        <v>228</v>
      </c>
      <c r="B9" s="501">
        <f t="shared" si="0"/>
        <v>0.83726953125000003</v>
      </c>
      <c r="C9" s="501">
        <f t="shared" ref="C9:C16" si="1">D25/1000000</f>
        <v>9.8952650000000002</v>
      </c>
      <c r="D9" s="41"/>
    </row>
    <row r="10" spans="1:11">
      <c r="A10" s="28" t="s">
        <v>129</v>
      </c>
      <c r="B10" s="501">
        <f t="shared" si="0"/>
        <v>152.7702744140625</v>
      </c>
      <c r="C10" s="501">
        <f t="shared" si="1"/>
        <v>6.6366129999999997</v>
      </c>
      <c r="D10" s="41"/>
    </row>
    <row r="11" spans="1:11">
      <c r="A11" s="28" t="s">
        <v>130</v>
      </c>
      <c r="B11" s="501">
        <f t="shared" si="0"/>
        <v>2.2086923828125</v>
      </c>
      <c r="C11" s="501">
        <f t="shared" si="1"/>
        <v>2.4136169999999999</v>
      </c>
      <c r="D11" s="41"/>
    </row>
    <row r="12" spans="1:11">
      <c r="A12" s="28" t="s">
        <v>97</v>
      </c>
      <c r="B12" s="501">
        <f t="shared" si="0"/>
        <v>131.4939072265625</v>
      </c>
      <c r="C12" s="501">
        <f t="shared" si="1"/>
        <v>7.0674890000000001</v>
      </c>
      <c r="D12" s="41"/>
    </row>
    <row r="13" spans="1:11">
      <c r="A13" s="28" t="s">
        <v>98</v>
      </c>
      <c r="B13" s="501">
        <f t="shared" si="0"/>
        <v>50.335555664062497</v>
      </c>
      <c r="C13" s="501">
        <f t="shared" si="1"/>
        <v>0.26669999999999999</v>
      </c>
      <c r="D13" s="41"/>
    </row>
    <row r="14" spans="1:11" s="34" customFormat="1">
      <c r="A14" s="28" t="s">
        <v>99</v>
      </c>
      <c r="B14" s="501">
        <f t="shared" si="0"/>
        <v>46.378058593749998</v>
      </c>
      <c r="C14" s="501">
        <f t="shared" si="1"/>
        <v>7.0858340000000002</v>
      </c>
      <c r="D14" s="41"/>
      <c r="E14"/>
      <c r="F14"/>
      <c r="G14"/>
      <c r="H14"/>
      <c r="I14"/>
      <c r="J14"/>
      <c r="K14"/>
    </row>
    <row r="15" spans="1:11" s="34" customFormat="1">
      <c r="A15" s="28" t="s">
        <v>166</v>
      </c>
      <c r="B15" s="501">
        <f t="shared" si="0"/>
        <v>13.272607421875</v>
      </c>
      <c r="C15" s="501">
        <f t="shared" si="1"/>
        <v>1.0948690000000001</v>
      </c>
      <c r="D15" s="41"/>
      <c r="E15"/>
      <c r="F15" s="19"/>
    </row>
    <row r="16" spans="1:11" s="34" customFormat="1">
      <c r="A16" s="231" t="s">
        <v>105</v>
      </c>
      <c r="B16" s="501">
        <f t="shared" si="0"/>
        <v>5.4482421874999997E-3</v>
      </c>
      <c r="C16" s="501">
        <f t="shared" si="1"/>
        <v>1.5E-5</v>
      </c>
      <c r="D16" s="19"/>
      <c r="E16" s="19"/>
      <c r="F16"/>
    </row>
    <row r="17" spans="1:11">
      <c r="A17" s="66" t="s">
        <v>174</v>
      </c>
      <c r="B17" s="344">
        <f>SUM(B7:B16)</f>
        <v>3218.0001806640626</v>
      </c>
      <c r="C17" s="344">
        <f>SUM(C7:C16)</f>
        <v>56.529178999999999</v>
      </c>
      <c r="F17" s="21"/>
      <c r="G17" s="34"/>
      <c r="H17" s="34"/>
      <c r="I17" s="34"/>
      <c r="J17" s="34"/>
      <c r="K17" s="34"/>
    </row>
    <row r="18" spans="1:11">
      <c r="A18" s="228" t="s">
        <v>297</v>
      </c>
      <c r="B18" s="229">
        <f>B17/365</f>
        <v>8.8164388511344178</v>
      </c>
      <c r="C18" s="229">
        <f>C17/365</f>
        <v>0.15487446301369862</v>
      </c>
      <c r="F18" s="21"/>
    </row>
    <row r="19" spans="1:11">
      <c r="E19" s="21"/>
    </row>
    <row r="20" spans="1:11">
      <c r="A20" s="42" t="s">
        <v>77</v>
      </c>
      <c r="B20" s="21"/>
      <c r="C20" s="21"/>
      <c r="D20" s="21"/>
      <c r="E20" s="21"/>
    </row>
    <row r="21" spans="1:11">
      <c r="B21" s="21"/>
      <c r="C21" s="21"/>
      <c r="D21" s="21"/>
    </row>
    <row r="22" spans="1:11">
      <c r="A22" s="310" t="s">
        <v>505</v>
      </c>
      <c r="B22" s="138" t="s">
        <v>102</v>
      </c>
      <c r="C22" s="131" t="s">
        <v>71</v>
      </c>
      <c r="D22" s="131" t="s">
        <v>202</v>
      </c>
    </row>
    <row r="23" spans="1:11">
      <c r="A23" s="230" t="s">
        <v>142</v>
      </c>
      <c r="B23" s="49" t="s">
        <v>85</v>
      </c>
      <c r="C23" s="26">
        <f>C46+C47</f>
        <v>650917.84</v>
      </c>
      <c r="D23" s="29">
        <f>D46+D47</f>
        <v>21914882</v>
      </c>
    </row>
    <row r="24" spans="1:11">
      <c r="A24" s="230" t="s">
        <v>72</v>
      </c>
      <c r="B24" s="49" t="s">
        <v>85</v>
      </c>
      <c r="C24" s="43">
        <f t="shared" ref="C24:D27" si="2">C42</f>
        <v>2237477.2880000002</v>
      </c>
      <c r="D24" s="31">
        <f t="shared" si="2"/>
        <v>153895</v>
      </c>
    </row>
    <row r="25" spans="1:11">
      <c r="A25" s="2" t="s">
        <v>228</v>
      </c>
      <c r="B25" s="49" t="s">
        <v>85</v>
      </c>
      <c r="C25" s="43">
        <f t="shared" si="2"/>
        <v>857.36400000000003</v>
      </c>
      <c r="D25" s="31">
        <f t="shared" si="2"/>
        <v>9895265</v>
      </c>
    </row>
    <row r="26" spans="1:11">
      <c r="A26" s="230" t="s">
        <v>129</v>
      </c>
      <c r="B26" s="49" t="s">
        <v>85</v>
      </c>
      <c r="C26" s="26">
        <f t="shared" si="2"/>
        <v>156436.761</v>
      </c>
      <c r="D26" s="29">
        <f t="shared" si="2"/>
        <v>6636613</v>
      </c>
    </row>
    <row r="27" spans="1:11">
      <c r="A27" s="230" t="s">
        <v>130</v>
      </c>
      <c r="B27" s="49" t="s">
        <v>85</v>
      </c>
      <c r="C27" s="26">
        <f t="shared" si="2"/>
        <v>2261.701</v>
      </c>
      <c r="D27" s="29">
        <f t="shared" si="2"/>
        <v>2413617</v>
      </c>
    </row>
    <row r="28" spans="1:11">
      <c r="A28" s="230" t="s">
        <v>97</v>
      </c>
      <c r="B28" s="49" t="s">
        <v>85</v>
      </c>
      <c r="C28" s="26">
        <f t="shared" ref="C28:D32" si="3">C48</f>
        <v>134649.761</v>
      </c>
      <c r="D28" s="29">
        <f t="shared" si="3"/>
        <v>7067489</v>
      </c>
    </row>
    <row r="29" spans="1:11">
      <c r="A29" s="230" t="s">
        <v>98</v>
      </c>
      <c r="B29" s="49" t="s">
        <v>85</v>
      </c>
      <c r="C29" s="26">
        <f t="shared" si="3"/>
        <v>51543.608999999997</v>
      </c>
      <c r="D29" s="29">
        <f t="shared" si="3"/>
        <v>266700</v>
      </c>
    </row>
    <row r="30" spans="1:11">
      <c r="A30" s="230" t="s">
        <v>99</v>
      </c>
      <c r="B30" s="49" t="s">
        <v>379</v>
      </c>
      <c r="C30" s="26">
        <f t="shared" si="3"/>
        <v>47491.131999999998</v>
      </c>
      <c r="D30" s="29">
        <f t="shared" si="3"/>
        <v>7085834</v>
      </c>
    </row>
    <row r="31" spans="1:11">
      <c r="A31" s="230" t="s">
        <v>166</v>
      </c>
      <c r="B31" s="49" t="s">
        <v>85</v>
      </c>
      <c r="C31" s="26">
        <f t="shared" si="3"/>
        <v>13591.15</v>
      </c>
      <c r="D31" s="29">
        <f t="shared" si="3"/>
        <v>1094869</v>
      </c>
    </row>
    <row r="32" spans="1:11">
      <c r="A32" s="231" t="s">
        <v>105</v>
      </c>
      <c r="B32" s="49" t="s">
        <v>85</v>
      </c>
      <c r="C32" s="26">
        <f t="shared" si="3"/>
        <v>5.5789999999999997</v>
      </c>
      <c r="D32" s="29">
        <f t="shared" si="3"/>
        <v>15</v>
      </c>
      <c r="E32" s="5"/>
    </row>
    <row r="33" spans="1:5">
      <c r="A33" s="231" t="s">
        <v>66</v>
      </c>
      <c r="B33" s="79" t="s">
        <v>378</v>
      </c>
      <c r="C33" s="28"/>
      <c r="D33" s="29"/>
    </row>
    <row r="34" spans="1:5" ht="25.5">
      <c r="A34" s="231" t="s">
        <v>104</v>
      </c>
      <c r="B34" s="49" t="s">
        <v>79</v>
      </c>
      <c r="C34" s="28"/>
      <c r="D34" s="29"/>
    </row>
    <row r="35" spans="1:5">
      <c r="A35" s="66" t="s">
        <v>174</v>
      </c>
      <c r="B35" s="8"/>
      <c r="C35" s="3">
        <f>SUM(C23:C34)</f>
        <v>3295232.1850000001</v>
      </c>
      <c r="D35" s="9">
        <f>SUM(D23:D34)</f>
        <v>56529179</v>
      </c>
    </row>
    <row r="37" spans="1:5">
      <c r="A37" s="366"/>
    </row>
    <row r="38" spans="1:5">
      <c r="A38" s="366"/>
    </row>
    <row r="39" spans="1:5">
      <c r="A39" s="42" t="s">
        <v>63</v>
      </c>
      <c r="B39" t="s">
        <v>184</v>
      </c>
    </row>
    <row r="41" spans="1:5">
      <c r="A41" s="30" t="s">
        <v>209</v>
      </c>
      <c r="B41" s="37" t="s">
        <v>70</v>
      </c>
      <c r="C41" s="37" t="s">
        <v>71</v>
      </c>
      <c r="D41" s="131" t="s">
        <v>202</v>
      </c>
    </row>
    <row r="42" spans="1:5">
      <c r="A42" s="78" t="s">
        <v>72</v>
      </c>
      <c r="B42" s="519" t="s">
        <v>536</v>
      </c>
      <c r="C42" s="520">
        <v>2237477.2880000002</v>
      </c>
      <c r="D42" s="521">
        <v>153895</v>
      </c>
    </row>
    <row r="43" spans="1:5">
      <c r="A43" s="2" t="s">
        <v>228</v>
      </c>
      <c r="B43" s="518" t="s">
        <v>536</v>
      </c>
      <c r="C43" s="522">
        <v>857.36400000000003</v>
      </c>
      <c r="D43" s="523">
        <v>9895265</v>
      </c>
    </row>
    <row r="44" spans="1:5">
      <c r="A44" s="2" t="s">
        <v>129</v>
      </c>
      <c r="B44" s="518" t="s">
        <v>536</v>
      </c>
      <c r="C44" s="522">
        <v>156436.761</v>
      </c>
      <c r="D44" s="523">
        <v>6636613</v>
      </c>
    </row>
    <row r="45" spans="1:5">
      <c r="A45" s="2" t="s">
        <v>130</v>
      </c>
      <c r="B45" s="518" t="s">
        <v>536</v>
      </c>
      <c r="C45" s="522">
        <v>2261.701</v>
      </c>
      <c r="D45" s="523">
        <v>2413617</v>
      </c>
    </row>
    <row r="46" spans="1:5">
      <c r="A46" s="2" t="s">
        <v>400</v>
      </c>
      <c r="B46" s="518" t="s">
        <v>536</v>
      </c>
      <c r="C46" s="522">
        <v>548959.16700000002</v>
      </c>
      <c r="D46" s="523">
        <v>19917331</v>
      </c>
    </row>
    <row r="47" spans="1:5">
      <c r="A47" s="2" t="s">
        <v>96</v>
      </c>
      <c r="B47" s="518" t="s">
        <v>536</v>
      </c>
      <c r="C47" s="522">
        <v>101958.673</v>
      </c>
      <c r="D47" s="523">
        <v>1997551</v>
      </c>
    </row>
    <row r="48" spans="1:5">
      <c r="A48" s="2" t="s">
        <v>97</v>
      </c>
      <c r="B48" s="518" t="s">
        <v>536</v>
      </c>
      <c r="C48" s="522">
        <v>134649.761</v>
      </c>
      <c r="D48" s="523">
        <v>7067489</v>
      </c>
      <c r="E48" s="12"/>
    </row>
    <row r="49" spans="1:6">
      <c r="A49" s="2" t="s">
        <v>98</v>
      </c>
      <c r="B49" s="518" t="s">
        <v>536</v>
      </c>
      <c r="C49" s="522">
        <v>51543.608999999997</v>
      </c>
      <c r="D49" s="523">
        <v>266700</v>
      </c>
      <c r="E49" s="12"/>
    </row>
    <row r="50" spans="1:6">
      <c r="A50" s="2" t="s">
        <v>99</v>
      </c>
      <c r="B50" s="518" t="s">
        <v>536</v>
      </c>
      <c r="C50" s="522">
        <v>47491.131999999998</v>
      </c>
      <c r="D50" s="523">
        <v>7085834</v>
      </c>
      <c r="E50" s="12"/>
    </row>
    <row r="51" spans="1:6">
      <c r="A51" s="2" t="s">
        <v>166</v>
      </c>
      <c r="B51" s="518" t="s">
        <v>536</v>
      </c>
      <c r="C51" s="522">
        <v>13591.15</v>
      </c>
      <c r="D51" s="523">
        <v>1094869</v>
      </c>
      <c r="E51" s="12"/>
      <c r="F51" s="12"/>
    </row>
    <row r="52" spans="1:6">
      <c r="A52" s="2" t="s">
        <v>105</v>
      </c>
      <c r="B52" s="518" t="s">
        <v>536</v>
      </c>
      <c r="C52" s="522">
        <v>5.5789999999999997</v>
      </c>
      <c r="D52" s="523">
        <v>15</v>
      </c>
      <c r="E52" s="12"/>
      <c r="F52" s="12"/>
    </row>
    <row r="53" spans="1:6">
      <c r="A53" s="15" t="s">
        <v>174</v>
      </c>
      <c r="B53" s="2"/>
      <c r="C53" s="3">
        <f>SUM(C42:C52)</f>
        <v>3295232.1850000001</v>
      </c>
      <c r="D53" s="9">
        <f>SUM(D42:D52)</f>
        <v>56529179</v>
      </c>
      <c r="E53" s="12"/>
    </row>
    <row r="54" spans="1:6">
      <c r="A54" s="12"/>
      <c r="B54" s="12"/>
      <c r="C54" s="12"/>
      <c r="D54" s="12"/>
    </row>
    <row r="55" spans="1:6">
      <c r="A55" s="12"/>
      <c r="B55" s="12"/>
      <c r="C55" s="12"/>
      <c r="D55" s="12"/>
    </row>
    <row r="56" spans="1:6">
      <c r="B56" s="12"/>
      <c r="C56" s="12"/>
      <c r="D56" s="12"/>
    </row>
  </sheetData>
  <sortState ref="A21:E28">
    <sortCondition ref="A21:A28"/>
  </sortState>
  <mergeCells count="1">
    <mergeCell ref="A1:F1"/>
  </mergeCells>
  <phoneticPr fontId="5" type="noConversion"/>
  <pageMargins left="0.75" right="0.75" top="1" bottom="1" header="0.5" footer="0.5"/>
  <pageSetup scale="75" orientation="landscape" horizontalDpi="4294967292" verticalDpi="4294967292" r:id="rId1"/>
  <headerFooter alignWithMargins="0">
    <oddHeader>&amp;R&amp;F
&amp;A</oddHeader>
    <oddFooter>&amp;RFebruary 2014</oddFooter>
  </headerFooter>
  <drawing r:id="rId2"/>
</worksheet>
</file>

<file path=xl/worksheets/sheet8.xml><?xml version="1.0" encoding="utf-8"?>
<worksheet xmlns="http://schemas.openxmlformats.org/spreadsheetml/2006/main" xmlns:r="http://schemas.openxmlformats.org/officeDocument/2006/relationships">
  <sheetPr codeName="Sheet7"/>
  <dimension ref="A1:M54"/>
  <sheetViews>
    <sheetView tabSelected="1" zoomScale="85" zoomScaleNormal="85" workbookViewId="0">
      <selection activeCell="E5" sqref="E5"/>
    </sheetView>
  </sheetViews>
  <sheetFormatPr defaultColWidth="8.85546875" defaultRowHeight="12.75"/>
  <cols>
    <col min="1" max="1" width="24" style="233" customWidth="1"/>
    <col min="2" max="2" width="23.7109375" style="233" customWidth="1"/>
    <col min="3" max="5" width="15.7109375" style="233" customWidth="1"/>
    <col min="6" max="13" width="9.140625" style="233"/>
    <col min="14" max="16384" width="8.85546875" style="48"/>
  </cols>
  <sheetData>
    <row r="1" spans="1:13" s="194" customFormat="1" ht="38.25" customHeight="1">
      <c r="A1" s="672" t="s">
        <v>701</v>
      </c>
      <c r="B1" s="673"/>
      <c r="C1" s="673"/>
      <c r="D1" s="673"/>
      <c r="E1" s="673"/>
      <c r="F1" s="673"/>
      <c r="G1" s="182"/>
      <c r="H1" s="118"/>
      <c r="I1" s="118"/>
      <c r="J1" s="118"/>
      <c r="K1" s="118"/>
      <c r="L1" s="118"/>
      <c r="M1" s="118"/>
    </row>
    <row r="2" spans="1:13">
      <c r="A2" s="12"/>
      <c r="B2" s="12"/>
      <c r="C2" s="12"/>
      <c r="D2" s="12"/>
      <c r="E2" s="12"/>
      <c r="F2" s="12"/>
      <c r="G2" s="12"/>
    </row>
    <row r="3" spans="1:13">
      <c r="A3" s="18"/>
      <c r="B3" s="12"/>
      <c r="C3" s="12"/>
      <c r="D3" s="12"/>
      <c r="E3" s="12"/>
      <c r="F3" s="12"/>
      <c r="G3" s="12"/>
    </row>
    <row r="4" spans="1:13">
      <c r="A4" s="233" t="s">
        <v>78</v>
      </c>
      <c r="B4" s="12"/>
      <c r="C4" s="12"/>
      <c r="D4" s="12"/>
      <c r="E4" s="12"/>
      <c r="F4" s="12"/>
      <c r="G4" s="12"/>
    </row>
    <row r="5" spans="1:13">
      <c r="A5" s="310" t="s">
        <v>505</v>
      </c>
      <c r="B5" s="138" t="s">
        <v>299</v>
      </c>
      <c r="C5" s="138" t="s">
        <v>201</v>
      </c>
      <c r="D5" s="234"/>
    </row>
    <row r="6" spans="1:13">
      <c r="A6" s="28" t="s">
        <v>142</v>
      </c>
      <c r="B6" s="26">
        <f>C22/1024</f>
        <v>635.94986328124992</v>
      </c>
      <c r="C6" s="26">
        <f>D22/1000000</f>
        <v>21.990003000000002</v>
      </c>
      <c r="D6" s="214"/>
      <c r="E6" s="232"/>
      <c r="F6" s="232"/>
      <c r="G6" s="232"/>
    </row>
    <row r="7" spans="1:13">
      <c r="A7" s="28" t="s">
        <v>72</v>
      </c>
      <c r="B7" s="26">
        <f>C23/1024</f>
        <v>1529.536328125</v>
      </c>
      <c r="C7" s="26">
        <f>D23/1000000</f>
        <v>12.610685999999999</v>
      </c>
      <c r="D7" s="214"/>
    </row>
    <row r="8" spans="1:13">
      <c r="A8" s="28" t="s">
        <v>228</v>
      </c>
      <c r="B8" s="26">
        <f>C24/1024</f>
        <v>0.7628125</v>
      </c>
      <c r="C8" s="26">
        <f t="shared" ref="C8:C16" si="0">D24/1000000</f>
        <v>7.5869720000000003</v>
      </c>
      <c r="D8" s="214"/>
    </row>
    <row r="9" spans="1:13">
      <c r="A9" s="28" t="s">
        <v>129</v>
      </c>
      <c r="B9" s="26">
        <f>C25/1024</f>
        <v>321.26644531250003</v>
      </c>
      <c r="C9" s="26">
        <f t="shared" si="0"/>
        <v>16.954225999999998</v>
      </c>
      <c r="D9" s="214"/>
    </row>
    <row r="10" spans="1:13">
      <c r="A10" s="28" t="s">
        <v>130</v>
      </c>
      <c r="B10" s="26">
        <f t="shared" ref="B10:B16" si="1">C26/1024</f>
        <v>2.5085742187500002</v>
      </c>
      <c r="C10" s="26">
        <f t="shared" si="0"/>
        <v>0.78468199999999999</v>
      </c>
      <c r="D10" s="214"/>
    </row>
    <row r="11" spans="1:13">
      <c r="A11" s="28" t="s">
        <v>97</v>
      </c>
      <c r="B11" s="26">
        <f t="shared" si="1"/>
        <v>131.49376953125</v>
      </c>
      <c r="C11" s="26">
        <f t="shared" si="0"/>
        <v>7.0674099999999997</v>
      </c>
      <c r="D11" s="214"/>
    </row>
    <row r="12" spans="1:13">
      <c r="A12" s="28" t="s">
        <v>98</v>
      </c>
      <c r="B12" s="26">
        <f t="shared" si="1"/>
        <v>405.23909179687502</v>
      </c>
      <c r="C12" s="26">
        <f t="shared" si="0"/>
        <v>24.614246000000001</v>
      </c>
      <c r="D12" s="214"/>
    </row>
    <row r="13" spans="1:13">
      <c r="A13" s="28" t="s">
        <v>99</v>
      </c>
      <c r="B13" s="26">
        <f t="shared" si="1"/>
        <v>46.377177734375003</v>
      </c>
      <c r="C13" s="26">
        <f t="shared" si="0"/>
        <v>7.0819780000000003</v>
      </c>
      <c r="D13" s="214"/>
    </row>
    <row r="14" spans="1:13">
      <c r="A14" s="28" t="s">
        <v>104</v>
      </c>
      <c r="B14" s="26">
        <f t="shared" si="1"/>
        <v>1.31734375</v>
      </c>
      <c r="C14" s="26">
        <f t="shared" si="0"/>
        <v>0.53706299999999996</v>
      </c>
      <c r="D14" s="214"/>
    </row>
    <row r="15" spans="1:13">
      <c r="A15" s="28" t="s">
        <v>166</v>
      </c>
      <c r="B15" s="26">
        <f t="shared" si="1"/>
        <v>13.303974609375</v>
      </c>
      <c r="C15" s="26">
        <f t="shared" si="0"/>
        <v>1.0988450000000001</v>
      </c>
      <c r="D15" s="214"/>
    </row>
    <row r="16" spans="1:13">
      <c r="A16" s="231" t="s">
        <v>105</v>
      </c>
      <c r="B16" s="26">
        <f t="shared" si="1"/>
        <v>3.302734375E-2</v>
      </c>
      <c r="C16" s="26">
        <f t="shared" si="0"/>
        <v>2.4000000000000001E-5</v>
      </c>
      <c r="D16" s="214"/>
      <c r="G16" s="12"/>
    </row>
    <row r="17" spans="1:13">
      <c r="A17" s="64" t="s">
        <v>174</v>
      </c>
      <c r="B17" s="26">
        <f>SUM(B6:B16)</f>
        <v>3087.7884082031246</v>
      </c>
      <c r="C17" s="26">
        <f>SUM(C6:C16)</f>
        <v>100.32613500000001</v>
      </c>
      <c r="D17" s="12"/>
      <c r="F17" s="12"/>
      <c r="G17" s="12"/>
    </row>
    <row r="18" spans="1:13" s="24" customFormat="1">
      <c r="A18" s="197" t="s">
        <v>297</v>
      </c>
      <c r="B18" s="237">
        <f>B17/365</f>
        <v>8.4596942690496562</v>
      </c>
      <c r="C18" s="237">
        <f>C17/365</f>
        <v>0.27486612328767124</v>
      </c>
      <c r="D18" s="12"/>
      <c r="E18" s="12"/>
      <c r="F18" s="12"/>
      <c r="G18" s="12"/>
      <c r="H18" s="233"/>
      <c r="I18" s="233"/>
      <c r="J18" s="233"/>
      <c r="K18" s="233"/>
      <c r="L18" s="233"/>
      <c r="M18" s="233"/>
    </row>
    <row r="19" spans="1:13" ht="26.25" customHeight="1">
      <c r="A19" s="197"/>
      <c r="B19" s="325"/>
      <c r="C19" s="12"/>
      <c r="D19" s="12"/>
      <c r="E19" s="12"/>
      <c r="F19" s="12"/>
      <c r="G19" s="12"/>
      <c r="H19" s="227"/>
      <c r="I19" s="227"/>
      <c r="J19" s="227"/>
      <c r="K19" s="227"/>
      <c r="L19" s="227"/>
      <c r="M19" s="227"/>
    </row>
    <row r="20" spans="1:13">
      <c r="A20" s="12" t="s">
        <v>77</v>
      </c>
      <c r="B20" s="12"/>
      <c r="C20" s="12"/>
      <c r="D20" s="12"/>
      <c r="E20" s="12"/>
      <c r="G20" s="12"/>
    </row>
    <row r="21" spans="1:13">
      <c r="A21" s="310" t="s">
        <v>505</v>
      </c>
      <c r="B21" s="138" t="s">
        <v>102</v>
      </c>
      <c r="C21" s="131" t="s">
        <v>71</v>
      </c>
      <c r="D21" s="242" t="s">
        <v>202</v>
      </c>
      <c r="E21" s="12"/>
      <c r="G21" s="12"/>
    </row>
    <row r="22" spans="1:13">
      <c r="A22" s="207" t="s">
        <v>142</v>
      </c>
      <c r="B22" s="49" t="s">
        <v>397</v>
      </c>
      <c r="C22" s="3">
        <f>C43+C44</f>
        <v>651212.65999999992</v>
      </c>
      <c r="D22" s="9">
        <f>D43+D44</f>
        <v>21990003</v>
      </c>
      <c r="F22" s="12"/>
      <c r="M22" s="48"/>
    </row>
    <row r="23" spans="1:13">
      <c r="A23" s="28" t="s">
        <v>72</v>
      </c>
      <c r="B23" s="218" t="s">
        <v>85</v>
      </c>
      <c r="C23" s="348">
        <f t="shared" ref="C23:D26" si="2">C39</f>
        <v>1566245.2</v>
      </c>
      <c r="D23" s="347">
        <f t="shared" si="2"/>
        <v>12610686</v>
      </c>
      <c r="F23" s="12"/>
      <c r="M23" s="48"/>
    </row>
    <row r="24" spans="1:13">
      <c r="A24" s="207" t="s">
        <v>228</v>
      </c>
      <c r="B24" s="218" t="s">
        <v>85</v>
      </c>
      <c r="C24" s="3">
        <f t="shared" si="2"/>
        <v>781.12</v>
      </c>
      <c r="D24" s="9">
        <f t="shared" si="2"/>
        <v>7586972</v>
      </c>
      <c r="F24" s="12"/>
      <c r="M24" s="48"/>
    </row>
    <row r="25" spans="1:13">
      <c r="A25" s="207" t="s">
        <v>129</v>
      </c>
      <c r="B25" s="218" t="s">
        <v>85</v>
      </c>
      <c r="C25" s="3">
        <f t="shared" si="2"/>
        <v>328976.84000000003</v>
      </c>
      <c r="D25" s="9">
        <f t="shared" si="2"/>
        <v>16954226</v>
      </c>
      <c r="F25" s="12"/>
      <c r="M25" s="48"/>
    </row>
    <row r="26" spans="1:13">
      <c r="A26" s="207" t="s">
        <v>130</v>
      </c>
      <c r="B26" s="218" t="s">
        <v>85</v>
      </c>
      <c r="C26" s="3">
        <f t="shared" si="2"/>
        <v>2568.7800000000002</v>
      </c>
      <c r="D26" s="9">
        <f t="shared" si="2"/>
        <v>784682</v>
      </c>
      <c r="F26" s="12" t="s">
        <v>118</v>
      </c>
      <c r="M26" s="48"/>
    </row>
    <row r="27" spans="1:13">
      <c r="A27" s="207" t="s">
        <v>97</v>
      </c>
      <c r="B27" s="218" t="s">
        <v>85</v>
      </c>
      <c r="C27" s="3">
        <f t="shared" ref="C27:D32" si="3">C45</f>
        <v>134649.62</v>
      </c>
      <c r="D27" s="9">
        <f t="shared" si="3"/>
        <v>7067410</v>
      </c>
      <c r="F27" s="12"/>
      <c r="M27" s="48"/>
    </row>
    <row r="28" spans="1:13">
      <c r="A28" s="207" t="s">
        <v>98</v>
      </c>
      <c r="B28" s="218" t="s">
        <v>85</v>
      </c>
      <c r="C28" s="26">
        <f t="shared" si="3"/>
        <v>414964.83</v>
      </c>
      <c r="D28" s="29">
        <f t="shared" si="3"/>
        <v>24614246</v>
      </c>
      <c r="F28" s="12"/>
      <c r="M28" s="48"/>
    </row>
    <row r="29" spans="1:13">
      <c r="A29" s="202" t="s">
        <v>99</v>
      </c>
      <c r="B29" s="218" t="s">
        <v>85</v>
      </c>
      <c r="C29" s="26">
        <f t="shared" si="3"/>
        <v>47490.23</v>
      </c>
      <c r="D29" s="29">
        <f t="shared" si="3"/>
        <v>7081978</v>
      </c>
      <c r="F29" s="12"/>
      <c r="M29" s="48"/>
    </row>
    <row r="30" spans="1:13">
      <c r="A30" s="207" t="s">
        <v>104</v>
      </c>
      <c r="B30" s="218" t="s">
        <v>85</v>
      </c>
      <c r="C30" s="26">
        <f t="shared" si="3"/>
        <v>1348.96</v>
      </c>
      <c r="D30" s="29">
        <f t="shared" si="3"/>
        <v>537063</v>
      </c>
      <c r="F30" s="12"/>
      <c r="M30" s="48"/>
    </row>
    <row r="31" spans="1:13">
      <c r="A31" s="236" t="s">
        <v>166</v>
      </c>
      <c r="B31" s="218" t="s">
        <v>85</v>
      </c>
      <c r="C31" s="26">
        <f t="shared" si="3"/>
        <v>13623.27</v>
      </c>
      <c r="D31" s="29">
        <f t="shared" si="3"/>
        <v>1098845</v>
      </c>
      <c r="F31" s="12"/>
      <c r="M31" s="48"/>
    </row>
    <row r="32" spans="1:13">
      <c r="A32" s="202" t="s">
        <v>105</v>
      </c>
      <c r="B32" s="218" t="s">
        <v>85</v>
      </c>
      <c r="C32" s="26">
        <f t="shared" si="3"/>
        <v>33.82</v>
      </c>
      <c r="D32" s="29">
        <f t="shared" si="3"/>
        <v>24</v>
      </c>
      <c r="F32" s="12"/>
      <c r="M32" s="48"/>
    </row>
    <row r="33" spans="1:13">
      <c r="A33" s="63" t="s">
        <v>174</v>
      </c>
      <c r="B33" s="218"/>
      <c r="C33" s="3">
        <f>SUM(C22:C32)</f>
        <v>3161895.3299999996</v>
      </c>
      <c r="D33" s="9">
        <f>SUM(D22:D32)</f>
        <v>100326135</v>
      </c>
      <c r="F33" s="12"/>
      <c r="M33" s="48"/>
    </row>
    <row r="34" spans="1:13">
      <c r="A34" s="12"/>
      <c r="B34" s="36"/>
      <c r="C34" s="12"/>
      <c r="D34" s="47"/>
      <c r="E34" s="11"/>
      <c r="F34" s="12"/>
      <c r="M34" s="48"/>
    </row>
    <row r="35" spans="1:13">
      <c r="A35" s="45"/>
      <c r="B35" s="36"/>
      <c r="C35" s="12"/>
      <c r="D35" s="47"/>
      <c r="E35" s="12"/>
      <c r="F35" s="12"/>
      <c r="M35" s="48"/>
    </row>
    <row r="36" spans="1:13" ht="26.25" customHeight="1">
      <c r="A36" s="12"/>
      <c r="B36" s="36"/>
      <c r="C36" s="12"/>
      <c r="D36" s="47"/>
      <c r="E36" s="12"/>
      <c r="F36" s="12"/>
      <c r="M36" s="48"/>
    </row>
    <row r="37" spans="1:13">
      <c r="A37" s="12" t="s">
        <v>63</v>
      </c>
      <c r="B37" s="324" t="s">
        <v>381</v>
      </c>
      <c r="C37" t="s">
        <v>382</v>
      </c>
      <c r="D37" s="12"/>
      <c r="E37" s="12"/>
      <c r="F37" s="12"/>
      <c r="M37" s="48"/>
    </row>
    <row r="38" spans="1:13">
      <c r="A38" s="310" t="s">
        <v>209</v>
      </c>
      <c r="B38" s="225" t="s">
        <v>70</v>
      </c>
      <c r="C38" s="225" t="s">
        <v>71</v>
      </c>
      <c r="D38" s="242" t="s">
        <v>202</v>
      </c>
      <c r="E38" s="12"/>
      <c r="F38" s="12"/>
      <c r="M38" s="48"/>
    </row>
    <row r="39" spans="1:13">
      <c r="A39" s="2" t="s">
        <v>72</v>
      </c>
      <c r="B39" s="524" t="s">
        <v>536</v>
      </c>
      <c r="C39" s="525">
        <v>1566245.2</v>
      </c>
      <c r="D39" s="526">
        <v>12610686</v>
      </c>
      <c r="E39" s="12"/>
      <c r="F39" s="12"/>
      <c r="M39" s="48"/>
    </row>
    <row r="40" spans="1:13">
      <c r="A40" s="2" t="s">
        <v>228</v>
      </c>
      <c r="B40" s="524" t="s">
        <v>536</v>
      </c>
      <c r="C40" s="527">
        <v>781.12</v>
      </c>
      <c r="D40" s="526">
        <v>7586972</v>
      </c>
      <c r="E40" s="12"/>
      <c r="F40" s="12"/>
      <c r="M40" s="48"/>
    </row>
    <row r="41" spans="1:13">
      <c r="A41" s="2" t="s">
        <v>129</v>
      </c>
      <c r="B41" s="524" t="s">
        <v>536</v>
      </c>
      <c r="C41" s="525">
        <v>328976.84000000003</v>
      </c>
      <c r="D41" s="526">
        <v>16954226</v>
      </c>
      <c r="E41" s="12"/>
      <c r="F41" s="12"/>
      <c r="M41" s="48"/>
    </row>
    <row r="42" spans="1:13">
      <c r="A42" s="2" t="s">
        <v>130</v>
      </c>
      <c r="B42" s="524" t="s">
        <v>536</v>
      </c>
      <c r="C42" s="525">
        <v>2568.7800000000002</v>
      </c>
      <c r="D42" s="526">
        <v>784682</v>
      </c>
      <c r="E42" s="12"/>
      <c r="F42" s="12"/>
      <c r="M42" s="48"/>
    </row>
    <row r="43" spans="1:13">
      <c r="A43" s="28" t="s">
        <v>400</v>
      </c>
      <c r="B43" s="524" t="s">
        <v>536</v>
      </c>
      <c r="C43" s="525">
        <v>549232.84</v>
      </c>
      <c r="D43" s="526">
        <v>19992149</v>
      </c>
      <c r="E43" s="12"/>
      <c r="F43" s="12"/>
      <c r="M43" s="48"/>
    </row>
    <row r="44" spans="1:13">
      <c r="A44" s="2" t="s">
        <v>96</v>
      </c>
      <c r="B44" s="524" t="s">
        <v>536</v>
      </c>
      <c r="C44" s="525">
        <v>101979.82</v>
      </c>
      <c r="D44" s="526">
        <v>1997854</v>
      </c>
      <c r="E44" s="12"/>
      <c r="F44" s="12"/>
      <c r="M44" s="48"/>
    </row>
    <row r="45" spans="1:13">
      <c r="A45" s="2" t="s">
        <v>97</v>
      </c>
      <c r="B45" s="524" t="s">
        <v>536</v>
      </c>
      <c r="C45" s="525">
        <v>134649.62</v>
      </c>
      <c r="D45" s="526">
        <v>7067410</v>
      </c>
      <c r="E45" s="12"/>
      <c r="F45" s="12"/>
      <c r="M45" s="48"/>
    </row>
    <row r="46" spans="1:13">
      <c r="A46" s="2" t="s">
        <v>98</v>
      </c>
      <c r="B46" s="524" t="s">
        <v>536</v>
      </c>
      <c r="C46" s="525">
        <v>414964.83</v>
      </c>
      <c r="D46" s="526">
        <v>24614246</v>
      </c>
      <c r="E46" s="12"/>
      <c r="F46" s="12"/>
      <c r="M46" s="48"/>
    </row>
    <row r="47" spans="1:13">
      <c r="A47" s="2" t="s">
        <v>99</v>
      </c>
      <c r="B47" s="524" t="s">
        <v>536</v>
      </c>
      <c r="C47" s="525">
        <v>47490.23</v>
      </c>
      <c r="D47" s="526">
        <v>7081978</v>
      </c>
      <c r="E47" s="12"/>
      <c r="F47" s="12"/>
      <c r="M47" s="48"/>
    </row>
    <row r="48" spans="1:13">
      <c r="A48" s="2" t="s">
        <v>104</v>
      </c>
      <c r="B48" s="524" t="s">
        <v>536</v>
      </c>
      <c r="C48" s="525">
        <v>1348.96</v>
      </c>
      <c r="D48" s="526">
        <v>537063</v>
      </c>
      <c r="E48" s="12"/>
      <c r="F48" s="12"/>
      <c r="M48" s="48"/>
    </row>
    <row r="49" spans="1:13">
      <c r="A49" s="2" t="s">
        <v>166</v>
      </c>
      <c r="B49" s="524" t="s">
        <v>536</v>
      </c>
      <c r="C49" s="525">
        <v>13623.27</v>
      </c>
      <c r="D49" s="526">
        <v>1098845</v>
      </c>
      <c r="E49" s="12"/>
      <c r="F49" s="12"/>
      <c r="M49" s="48"/>
    </row>
    <row r="50" spans="1:13">
      <c r="A50" s="65" t="s">
        <v>105</v>
      </c>
      <c r="B50" s="524" t="s">
        <v>536</v>
      </c>
      <c r="C50" s="525">
        <v>33.82</v>
      </c>
      <c r="D50" s="526">
        <v>24</v>
      </c>
      <c r="M50" s="48"/>
    </row>
    <row r="51" spans="1:13" customFormat="1">
      <c r="A51" s="474" t="s">
        <v>174</v>
      </c>
      <c r="B51" s="474"/>
      <c r="C51" s="473">
        <f>SUM(C39:C50)</f>
        <v>3161895.33</v>
      </c>
      <c r="D51" s="475">
        <f>SUM(D39:D50)</f>
        <v>100326135</v>
      </c>
    </row>
    <row r="52" spans="1:13" customFormat="1">
      <c r="A52" s="233"/>
      <c r="B52" s="233"/>
      <c r="C52" s="233"/>
      <c r="D52" s="233"/>
    </row>
    <row r="53" spans="1:13">
      <c r="A53" s="12"/>
      <c r="B53" s="12"/>
      <c r="C53" s="12"/>
      <c r="D53" s="12"/>
    </row>
    <row r="54" spans="1:13">
      <c r="A54" s="323"/>
      <c r="B54" s="12"/>
      <c r="C54" s="12"/>
      <c r="D54" s="12"/>
    </row>
  </sheetData>
  <sortState ref="A31:E32">
    <sortCondition ref="A31:A32"/>
  </sortState>
  <mergeCells count="1">
    <mergeCell ref="A1:F1"/>
  </mergeCells>
  <phoneticPr fontId="5" type="noConversion"/>
  <printOptions horizontalCentered="1"/>
  <pageMargins left="0.75" right="0.75" top="1" bottom="1" header="0.5" footer="0.5"/>
  <pageSetup scale="75" orientation="landscape" horizontalDpi="4294967292" verticalDpi="4294967292" r:id="rId1"/>
  <headerFooter alignWithMargins="0">
    <oddHeader>&amp;R&amp;F
&amp;A</oddHeader>
    <oddFooter>&amp;RFebruary 2014</oddFooter>
  </headerFooter>
  <drawing r:id="rId2"/>
</worksheet>
</file>

<file path=xl/worksheets/sheet9.xml><?xml version="1.0" encoding="utf-8"?>
<worksheet xmlns="http://schemas.openxmlformats.org/spreadsheetml/2006/main" xmlns:r="http://schemas.openxmlformats.org/officeDocument/2006/relationships">
  <sheetPr codeName="Sheet8"/>
  <dimension ref="A1:N58"/>
  <sheetViews>
    <sheetView zoomScale="85" zoomScaleNormal="85" workbookViewId="0">
      <selection activeCell="N19" sqref="N19"/>
    </sheetView>
  </sheetViews>
  <sheetFormatPr defaultColWidth="8.85546875" defaultRowHeight="12.75"/>
  <cols>
    <col min="1" max="1" width="17.140625" style="233" customWidth="1"/>
    <col min="2" max="2" width="21.85546875" style="233" bestFit="1" customWidth="1"/>
    <col min="3" max="5" width="15.7109375" style="233" customWidth="1"/>
    <col min="6" max="6" width="15.7109375" style="235" customWidth="1"/>
    <col min="7" max="12" width="9.140625" style="233"/>
    <col min="13" max="14" width="8.85546875" style="233"/>
    <col min="15" max="16384" width="8.85546875" style="46"/>
  </cols>
  <sheetData>
    <row r="1" spans="1:14" ht="29.1" customHeight="1">
      <c r="A1" s="674" t="s">
        <v>581</v>
      </c>
      <c r="B1" s="675"/>
      <c r="C1" s="675"/>
      <c r="D1" s="675"/>
      <c r="E1" s="675"/>
      <c r="F1" s="675"/>
      <c r="G1" s="675"/>
      <c r="H1"/>
      <c r="I1"/>
      <c r="J1"/>
      <c r="K1"/>
      <c r="L1"/>
      <c r="M1"/>
      <c r="N1"/>
    </row>
    <row r="2" spans="1:14">
      <c r="A2"/>
      <c r="B2"/>
      <c r="C2"/>
      <c r="D2"/>
      <c r="E2"/>
      <c r="F2" s="6"/>
      <c r="G2"/>
      <c r="H2"/>
      <c r="I2" s="35"/>
      <c r="J2" s="35"/>
      <c r="K2" s="35"/>
      <c r="L2" s="35"/>
      <c r="M2" s="35"/>
      <c r="N2" s="35"/>
    </row>
    <row r="3" spans="1:14" ht="17.100000000000001" customHeight="1">
      <c r="A3" s="206" t="s">
        <v>78</v>
      </c>
      <c r="B3" s="206"/>
      <c r="C3" s="206"/>
      <c r="D3"/>
      <c r="E3"/>
      <c r="F3" s="6"/>
      <c r="G3"/>
      <c r="H3"/>
      <c r="I3" s="35"/>
      <c r="J3" s="35"/>
      <c r="K3" s="35"/>
      <c r="L3" s="35"/>
      <c r="M3" s="35"/>
      <c r="N3" s="35"/>
    </row>
    <row r="4" spans="1:14">
      <c r="A4" s="310" t="s">
        <v>505</v>
      </c>
      <c r="B4" s="138" t="s">
        <v>299</v>
      </c>
      <c r="C4" s="138" t="s">
        <v>201</v>
      </c>
      <c r="D4" s="20"/>
      <c r="E4" s="20"/>
      <c r="F4" s="238"/>
      <c r="G4" s="20"/>
      <c r="H4" s="20"/>
      <c r="I4" s="52"/>
      <c r="J4" s="52"/>
      <c r="K4" s="52"/>
      <c r="L4" s="52"/>
      <c r="M4" s="52"/>
      <c r="N4" s="52"/>
    </row>
    <row r="5" spans="1:14" ht="12.95" customHeight="1">
      <c r="A5" s="349" t="s">
        <v>142</v>
      </c>
      <c r="B5" s="239">
        <f>C21/1024</f>
        <v>2806.56</v>
      </c>
      <c r="C5" s="239">
        <f>D21/1000000</f>
        <v>113.865475</v>
      </c>
      <c r="D5"/>
      <c r="E5"/>
      <c r="F5" s="6"/>
      <c r="G5"/>
      <c r="H5"/>
      <c r="I5" s="35"/>
      <c r="J5" s="35"/>
      <c r="K5" s="35"/>
      <c r="L5" s="35"/>
      <c r="M5" s="35"/>
      <c r="N5" s="35"/>
    </row>
    <row r="6" spans="1:14" ht="12.95" customHeight="1">
      <c r="A6" s="367" t="s">
        <v>437</v>
      </c>
      <c r="B6" s="239">
        <f t="shared" ref="B6:B15" si="0">C22/1024</f>
        <v>3597.0542089843748</v>
      </c>
      <c r="C6" s="239">
        <f t="shared" ref="C6:C15" si="1">D22/1000000</f>
        <v>20.666208999999998</v>
      </c>
      <c r="D6"/>
      <c r="E6"/>
      <c r="F6" s="6"/>
      <c r="G6"/>
      <c r="H6"/>
      <c r="I6" s="35"/>
      <c r="J6" s="35"/>
      <c r="K6" s="35"/>
      <c r="L6" s="35"/>
      <c r="M6" s="35"/>
      <c r="N6" s="35"/>
    </row>
    <row r="7" spans="1:14" ht="12.95" customHeight="1">
      <c r="A7" s="367" t="s">
        <v>228</v>
      </c>
      <c r="B7" s="239">
        <f t="shared" si="0"/>
        <v>7.9962792968749996</v>
      </c>
      <c r="C7" s="239">
        <f t="shared" si="1"/>
        <v>110.005584</v>
      </c>
      <c r="D7" s="86"/>
      <c r="E7"/>
      <c r="F7" s="6"/>
      <c r="G7"/>
      <c r="H7"/>
      <c r="I7" s="35"/>
      <c r="J7" s="35"/>
      <c r="K7" s="35"/>
      <c r="L7" s="35"/>
      <c r="M7" s="35"/>
      <c r="N7" s="35"/>
    </row>
    <row r="8" spans="1:14" ht="12.95" customHeight="1">
      <c r="A8" s="349" t="s">
        <v>129</v>
      </c>
      <c r="B8" s="239">
        <f t="shared" si="0"/>
        <v>668.55621093750005</v>
      </c>
      <c r="C8" s="239">
        <f t="shared" si="1"/>
        <v>66.882458</v>
      </c>
      <c r="D8"/>
      <c r="E8"/>
      <c r="F8" s="6"/>
      <c r="G8"/>
      <c r="H8"/>
      <c r="I8" s="35"/>
      <c r="J8" s="35"/>
      <c r="K8" s="35"/>
      <c r="L8" s="35"/>
      <c r="M8" s="35"/>
      <c r="N8" s="35"/>
    </row>
    <row r="9" spans="1:14" ht="12.95" customHeight="1">
      <c r="A9" s="349" t="s">
        <v>130</v>
      </c>
      <c r="B9" s="239">
        <f t="shared" si="0"/>
        <v>9.5370605468750007</v>
      </c>
      <c r="C9" s="239">
        <f t="shared" si="1"/>
        <v>1.3023750000000001</v>
      </c>
      <c r="D9"/>
      <c r="E9"/>
      <c r="F9" s="6"/>
      <c r="G9"/>
      <c r="H9"/>
      <c r="I9" s="35"/>
      <c r="J9" s="35"/>
      <c r="K9" s="35"/>
      <c r="L9" s="35"/>
      <c r="M9" s="35"/>
      <c r="N9" s="35"/>
    </row>
    <row r="10" spans="1:14" ht="12.95" customHeight="1">
      <c r="A10" s="349" t="s">
        <v>97</v>
      </c>
      <c r="B10" s="239">
        <f t="shared" si="0"/>
        <v>1066.3169921875001</v>
      </c>
      <c r="C10" s="239">
        <f t="shared" si="1"/>
        <v>62.065631000000003</v>
      </c>
      <c r="D10"/>
      <c r="E10"/>
      <c r="F10" s="6"/>
      <c r="G10"/>
      <c r="H10"/>
      <c r="I10" s="35"/>
      <c r="J10" s="35"/>
      <c r="K10" s="35"/>
      <c r="L10" s="35"/>
      <c r="M10" s="35"/>
      <c r="N10" s="35"/>
    </row>
    <row r="11" spans="1:14" ht="12.95" customHeight="1">
      <c r="A11" s="349" t="s">
        <v>98</v>
      </c>
      <c r="B11" s="239">
        <f t="shared" si="0"/>
        <v>1543.9236425781251</v>
      </c>
      <c r="C11" s="239">
        <f t="shared" si="1"/>
        <v>91.211219999999997</v>
      </c>
      <c r="D11"/>
      <c r="E11"/>
      <c r="F11" s="6"/>
      <c r="G11"/>
      <c r="H11"/>
      <c r="I11" s="35"/>
      <c r="J11" s="35"/>
      <c r="K11" s="35"/>
      <c r="L11" s="35"/>
      <c r="M11" s="35"/>
      <c r="N11" s="35"/>
    </row>
    <row r="12" spans="1:14" ht="12.95" customHeight="1">
      <c r="A12" s="349" t="s">
        <v>99</v>
      </c>
      <c r="B12" s="239">
        <f t="shared" si="0"/>
        <v>108.343125</v>
      </c>
      <c r="C12" s="239">
        <f t="shared" si="1"/>
        <v>27.134262</v>
      </c>
      <c r="D12"/>
      <c r="E12"/>
      <c r="F12" s="6"/>
      <c r="G12"/>
      <c r="H12"/>
      <c r="I12" s="35"/>
      <c r="J12" s="35"/>
      <c r="K12" s="35"/>
      <c r="L12" s="35"/>
      <c r="M12" s="35"/>
      <c r="N12" s="35"/>
    </row>
    <row r="13" spans="1:14" ht="12.95" customHeight="1">
      <c r="A13" s="350" t="s">
        <v>104</v>
      </c>
      <c r="B13" s="239">
        <f t="shared" si="0"/>
        <v>143.19999999999999</v>
      </c>
      <c r="C13" s="239">
        <f t="shared" si="1"/>
        <v>29.778981000000002</v>
      </c>
      <c r="D13"/>
      <c r="E13"/>
      <c r="F13" s="6"/>
      <c r="G13"/>
      <c r="H13"/>
      <c r="I13" s="35"/>
      <c r="J13" s="35"/>
      <c r="K13" s="35"/>
      <c r="L13" s="35"/>
      <c r="M13" s="35"/>
      <c r="N13" s="35"/>
    </row>
    <row r="14" spans="1:14" ht="14.1" customHeight="1">
      <c r="A14" s="349" t="s">
        <v>166</v>
      </c>
      <c r="B14" s="239">
        <f t="shared" si="0"/>
        <v>44.454013671875003</v>
      </c>
      <c r="C14" s="239">
        <f t="shared" si="1"/>
        <v>3.3759420000000002</v>
      </c>
      <c r="D14"/>
      <c r="G14"/>
      <c r="H14"/>
      <c r="I14" s="35"/>
      <c r="J14" s="35"/>
      <c r="K14" s="35"/>
      <c r="L14" s="35"/>
      <c r="M14" s="35"/>
      <c r="N14" s="35"/>
    </row>
    <row r="15" spans="1:14">
      <c r="A15" s="350" t="s">
        <v>105</v>
      </c>
      <c r="B15" s="239">
        <f t="shared" si="0"/>
        <v>3.3409765624999999</v>
      </c>
      <c r="C15" s="239">
        <f t="shared" si="1"/>
        <v>4.44E-4</v>
      </c>
      <c r="D15"/>
      <c r="E15" s="240"/>
      <c r="F15" s="241"/>
      <c r="G15"/>
      <c r="H15"/>
      <c r="I15" s="35"/>
      <c r="J15" s="35"/>
      <c r="K15" s="35"/>
      <c r="L15" s="35"/>
      <c r="M15" s="35"/>
      <c r="N15" s="35"/>
    </row>
    <row r="16" spans="1:14">
      <c r="A16" s="216" t="s">
        <v>174</v>
      </c>
      <c r="B16" s="213">
        <f>SUM(B5:B15)</f>
        <v>9999.2825097656259</v>
      </c>
      <c r="C16" s="213">
        <f>SUM(C5:C15)</f>
        <v>526.28858100000002</v>
      </c>
      <c r="D16"/>
      <c r="E16"/>
      <c r="F16" s="6"/>
      <c r="G16"/>
      <c r="H16"/>
      <c r="I16" s="35"/>
      <c r="J16" s="35"/>
      <c r="K16" s="35"/>
      <c r="L16" s="35"/>
      <c r="M16" s="35"/>
      <c r="N16" s="35"/>
    </row>
    <row r="17" spans="1:14" ht="12" customHeight="1">
      <c r="A17" s="82" t="s">
        <v>436</v>
      </c>
      <c r="B17" s="327">
        <f>B16/1024</f>
        <v>9.7649243259429941</v>
      </c>
      <c r="C17" s="214"/>
      <c r="D17"/>
      <c r="E17"/>
      <c r="F17" s="6"/>
      <c r="G17"/>
      <c r="H17"/>
      <c r="I17" s="35"/>
      <c r="J17" s="35"/>
      <c r="K17" s="35"/>
      <c r="L17" s="35"/>
      <c r="M17" s="35"/>
      <c r="N17" s="35"/>
    </row>
    <row r="18" spans="1:14">
      <c r="A18" s="206"/>
      <c r="B18" s="206"/>
      <c r="C18" s="206"/>
      <c r="D18"/>
      <c r="F18"/>
      <c r="G18"/>
      <c r="H18" s="35"/>
      <c r="I18" s="35"/>
      <c r="J18" s="35"/>
      <c r="K18" s="35"/>
      <c r="L18" s="35"/>
      <c r="M18" s="46"/>
      <c r="N18" s="46"/>
    </row>
    <row r="19" spans="1:14">
      <c r="A19" t="s">
        <v>77</v>
      </c>
      <c r="B19"/>
      <c r="C19"/>
      <c r="D19"/>
      <c r="F19"/>
      <c r="G19"/>
      <c r="H19" s="35"/>
      <c r="I19" s="53"/>
      <c r="J19" s="35"/>
      <c r="K19" s="35"/>
      <c r="L19" s="35"/>
      <c r="M19" s="46"/>
      <c r="N19" s="46"/>
    </row>
    <row r="20" spans="1:14">
      <c r="A20" s="310" t="s">
        <v>505</v>
      </c>
      <c r="B20" s="138" t="s">
        <v>102</v>
      </c>
      <c r="C20" s="131" t="s">
        <v>71</v>
      </c>
      <c r="D20" s="242" t="s">
        <v>202</v>
      </c>
      <c r="F20"/>
      <c r="G20"/>
      <c r="H20" s="35"/>
      <c r="I20" s="53"/>
      <c r="J20" s="35"/>
      <c r="K20" s="35"/>
      <c r="L20" s="35"/>
      <c r="M20"/>
      <c r="N20" s="46"/>
    </row>
    <row r="21" spans="1:14">
      <c r="A21" s="372" t="s">
        <v>142</v>
      </c>
      <c r="B21" s="372" t="s">
        <v>380</v>
      </c>
      <c r="C21" s="26">
        <f>C41+C42</f>
        <v>2873917.4399999999</v>
      </c>
      <c r="D21" s="29">
        <f>D41+D42</f>
        <v>113865475</v>
      </c>
      <c r="F21"/>
      <c r="G21"/>
      <c r="H21" s="35"/>
      <c r="I21" s="35"/>
      <c r="J21" s="35"/>
      <c r="K21" s="35"/>
      <c r="L21" s="35"/>
      <c r="M21" s="46"/>
      <c r="N21" s="46"/>
    </row>
    <row r="22" spans="1:14">
      <c r="A22" s="372" t="s">
        <v>72</v>
      </c>
      <c r="B22" s="372" t="s">
        <v>85</v>
      </c>
      <c r="C22" s="26">
        <f t="shared" ref="C22:D25" si="2">C37</f>
        <v>3683383.51</v>
      </c>
      <c r="D22" s="29">
        <f t="shared" si="2"/>
        <v>20666209</v>
      </c>
      <c r="F22"/>
      <c r="G22"/>
      <c r="H22" s="35"/>
      <c r="I22" s="53"/>
      <c r="J22" s="35"/>
      <c r="K22" s="35"/>
      <c r="L22" s="35"/>
      <c r="M22" s="46"/>
      <c r="N22" s="46"/>
    </row>
    <row r="23" spans="1:14">
      <c r="A23" s="372" t="s">
        <v>228</v>
      </c>
      <c r="B23" s="372" t="s">
        <v>85</v>
      </c>
      <c r="C23" s="26">
        <f t="shared" si="2"/>
        <v>8188.19</v>
      </c>
      <c r="D23" s="29">
        <f t="shared" si="2"/>
        <v>110005584</v>
      </c>
      <c r="F23"/>
      <c r="G23"/>
      <c r="H23" s="35"/>
      <c r="I23" s="53"/>
      <c r="J23" s="35"/>
      <c r="K23" s="35"/>
      <c r="L23" s="35"/>
      <c r="M23" s="46"/>
      <c r="N23" s="46"/>
    </row>
    <row r="24" spans="1:14">
      <c r="A24" s="372" t="s">
        <v>129</v>
      </c>
      <c r="B24" s="372" t="s">
        <v>85</v>
      </c>
      <c r="C24" s="26">
        <f t="shared" si="2"/>
        <v>684601.56</v>
      </c>
      <c r="D24" s="29">
        <f t="shared" si="2"/>
        <v>66882458</v>
      </c>
      <c r="F24"/>
      <c r="G24"/>
      <c r="H24" s="35"/>
      <c r="I24" s="35"/>
      <c r="J24" s="35"/>
      <c r="K24" s="35"/>
      <c r="L24" s="35"/>
      <c r="M24" s="46"/>
      <c r="N24" s="46"/>
    </row>
    <row r="25" spans="1:14">
      <c r="A25" s="372" t="s">
        <v>130</v>
      </c>
      <c r="B25" s="372" t="s">
        <v>85</v>
      </c>
      <c r="C25" s="26">
        <f t="shared" si="2"/>
        <v>9765.9500000000007</v>
      </c>
      <c r="D25" s="29">
        <f t="shared" si="2"/>
        <v>1302375</v>
      </c>
      <c r="F25"/>
      <c r="G25"/>
      <c r="H25" s="35"/>
      <c r="I25" s="53"/>
      <c r="J25" s="35"/>
      <c r="K25" s="35"/>
      <c r="L25" s="35"/>
      <c r="M25" s="46"/>
      <c r="N25" s="46"/>
    </row>
    <row r="26" spans="1:14">
      <c r="A26" s="372" t="s">
        <v>97</v>
      </c>
      <c r="B26" s="372" t="s">
        <v>85</v>
      </c>
      <c r="C26" s="26">
        <f>C43</f>
        <v>1091908.6000000001</v>
      </c>
      <c r="D26" s="29">
        <f>D43</f>
        <v>62065631</v>
      </c>
      <c r="F26"/>
      <c r="G26"/>
      <c r="H26" s="35"/>
      <c r="I26" s="53"/>
      <c r="J26" s="35"/>
      <c r="K26" s="35"/>
      <c r="L26" s="35"/>
      <c r="M26" s="46"/>
      <c r="N26" s="46"/>
    </row>
    <row r="27" spans="1:14">
      <c r="A27" s="372" t="s">
        <v>98</v>
      </c>
      <c r="B27" s="372" t="s">
        <v>85</v>
      </c>
      <c r="C27" s="26">
        <f>C44</f>
        <v>1580977.81</v>
      </c>
      <c r="D27" s="29">
        <f>D44</f>
        <v>91211220</v>
      </c>
      <c r="F27"/>
      <c r="G27"/>
      <c r="H27" s="35"/>
      <c r="I27" s="53"/>
      <c r="J27" s="35"/>
      <c r="K27" s="35"/>
      <c r="L27" s="35"/>
      <c r="M27" s="46"/>
      <c r="N27" s="46"/>
    </row>
    <row r="28" spans="1:14">
      <c r="A28" s="372" t="s">
        <v>99</v>
      </c>
      <c r="B28" s="372" t="s">
        <v>85</v>
      </c>
      <c r="C28" s="26">
        <f>C45+C46</f>
        <v>110943.36</v>
      </c>
      <c r="D28" s="29">
        <f>D45+D46</f>
        <v>27134262</v>
      </c>
      <c r="F28"/>
      <c r="G28"/>
      <c r="H28"/>
      <c r="I28"/>
      <c r="J28" s="35"/>
      <c r="K28" s="35"/>
      <c r="L28" s="35"/>
      <c r="M28" s="46"/>
      <c r="N28" s="46"/>
    </row>
    <row r="29" spans="1:14">
      <c r="A29" s="371" t="s">
        <v>104</v>
      </c>
      <c r="B29" s="372" t="s">
        <v>85</v>
      </c>
      <c r="C29" s="326">
        <f>C47</f>
        <v>146636.79999999999</v>
      </c>
      <c r="D29" s="33">
        <f>D47</f>
        <v>29778981</v>
      </c>
      <c r="F29"/>
      <c r="G29"/>
      <c r="H29" s="35"/>
      <c r="I29" s="35"/>
      <c r="J29" s="35"/>
      <c r="K29" s="35"/>
      <c r="L29" s="35"/>
      <c r="M29" s="46"/>
      <c r="N29" s="46"/>
    </row>
    <row r="30" spans="1:14" ht="12.75" customHeight="1">
      <c r="A30" s="372" t="s">
        <v>166</v>
      </c>
      <c r="B30" s="372" t="s">
        <v>85</v>
      </c>
      <c r="C30" s="26">
        <f>C48+C49</f>
        <v>45520.91</v>
      </c>
      <c r="D30" s="29">
        <f>D48+D49</f>
        <v>3375942</v>
      </c>
      <c r="F30"/>
      <c r="G30"/>
      <c r="H30" s="35"/>
      <c r="I30" s="35"/>
      <c r="J30" s="35"/>
      <c r="K30" s="35"/>
      <c r="L30" s="35"/>
      <c r="M30" s="46"/>
      <c r="N30" s="46"/>
    </row>
    <row r="31" spans="1:14">
      <c r="A31" s="371" t="s">
        <v>105</v>
      </c>
      <c r="B31" s="372" t="s">
        <v>85</v>
      </c>
      <c r="C31" s="326">
        <f>C50</f>
        <v>3421.16</v>
      </c>
      <c r="D31" s="33">
        <f>D50</f>
        <v>444</v>
      </c>
      <c r="F31"/>
      <c r="G31"/>
      <c r="H31"/>
      <c r="I31"/>
      <c r="J31"/>
      <c r="K31"/>
      <c r="L31"/>
      <c r="M31" s="46"/>
      <c r="N31" s="46"/>
    </row>
    <row r="32" spans="1:14">
      <c r="A32" s="371" t="s">
        <v>66</v>
      </c>
      <c r="B32" s="372" t="s">
        <v>86</v>
      </c>
      <c r="C32" s="326"/>
      <c r="D32" s="33"/>
      <c r="E32"/>
      <c r="F32"/>
      <c r="G32"/>
      <c r="H32"/>
      <c r="I32"/>
      <c r="J32"/>
      <c r="K32"/>
      <c r="L32"/>
      <c r="M32" s="46"/>
      <c r="N32" s="46"/>
    </row>
    <row r="33" spans="1:14" s="51" customFormat="1" ht="12" customHeight="1">
      <c r="A33" s="371" t="s">
        <v>174</v>
      </c>
      <c r="B33" s="322"/>
      <c r="C33" s="26">
        <f>SUM(C21:C32)</f>
        <v>10239265.290000001</v>
      </c>
      <c r="D33" s="29">
        <f>SUM(D21:D32)</f>
        <v>526288581</v>
      </c>
      <c r="E33"/>
      <c r="F33"/>
      <c r="G33"/>
      <c r="H33"/>
      <c r="I33"/>
      <c r="J33"/>
      <c r="K33"/>
      <c r="L33"/>
    </row>
    <row r="34" spans="1:14" s="51" customFormat="1">
      <c r="A34"/>
      <c r="B34"/>
      <c r="C34" s="47"/>
      <c r="D34" s="11"/>
      <c r="E34"/>
      <c r="F34"/>
      <c r="G34"/>
      <c r="H34"/>
      <c r="I34"/>
      <c r="J34" s="233"/>
      <c r="K34" s="233"/>
      <c r="L34" s="233"/>
    </row>
    <row r="35" spans="1:14" s="32" customFormat="1">
      <c r="A35" t="s">
        <v>63</v>
      </c>
      <c r="B35" t="s">
        <v>381</v>
      </c>
      <c r="C35" t="s">
        <v>383</v>
      </c>
      <c r="D35" s="6"/>
      <c r="E35"/>
      <c r="F35"/>
      <c r="G35"/>
      <c r="H35"/>
      <c r="I35"/>
      <c r="J35" s="233"/>
      <c r="K35" s="233"/>
      <c r="L35" s="233"/>
    </row>
    <row r="36" spans="1:14" s="32" customFormat="1">
      <c r="A36" s="310" t="s">
        <v>209</v>
      </c>
      <c r="B36" s="131" t="s">
        <v>70</v>
      </c>
      <c r="C36" s="131" t="s">
        <v>71</v>
      </c>
      <c r="D36" s="242" t="s">
        <v>202</v>
      </c>
      <c r="E36"/>
      <c r="F36"/>
      <c r="G36"/>
      <c r="H36"/>
      <c r="I36"/>
      <c r="J36" s="233"/>
      <c r="K36" s="233"/>
      <c r="L36" s="233"/>
    </row>
    <row r="37" spans="1:14" s="32" customFormat="1">
      <c r="A37" s="528" t="s">
        <v>72</v>
      </c>
      <c r="B37" s="528" t="s">
        <v>537</v>
      </c>
      <c r="C37" s="532">
        <v>3683383.51</v>
      </c>
      <c r="D37" s="533">
        <v>20666209</v>
      </c>
      <c r="E37"/>
      <c r="F37"/>
      <c r="G37"/>
      <c r="H37"/>
      <c r="I37"/>
      <c r="J37" s="233"/>
      <c r="K37" s="233"/>
      <c r="L37" s="233"/>
    </row>
    <row r="38" spans="1:14" s="32" customFormat="1" ht="14.25">
      <c r="A38" s="531" t="s">
        <v>597</v>
      </c>
      <c r="B38" s="528" t="s">
        <v>537</v>
      </c>
      <c r="C38" s="532">
        <f>8294.4 - 106.21</f>
        <v>8188.19</v>
      </c>
      <c r="D38" s="533">
        <f>111155936 - 1150352</f>
        <v>110005584</v>
      </c>
      <c r="E38"/>
      <c r="F38"/>
      <c r="G38"/>
      <c r="H38"/>
      <c r="I38"/>
      <c r="J38" s="233"/>
      <c r="K38" s="233"/>
      <c r="L38" s="233"/>
    </row>
    <row r="39" spans="1:14" s="32" customFormat="1">
      <c r="A39" s="528" t="s">
        <v>129</v>
      </c>
      <c r="B39" s="528" t="s">
        <v>537</v>
      </c>
      <c r="C39" s="532">
        <v>684601.56</v>
      </c>
      <c r="D39" s="533">
        <v>66882458</v>
      </c>
      <c r="E39"/>
      <c r="F39"/>
      <c r="G39"/>
      <c r="H39"/>
      <c r="I39"/>
      <c r="J39" s="233"/>
      <c r="K39" s="233"/>
      <c r="L39" s="233"/>
    </row>
    <row r="40" spans="1:14" s="32" customFormat="1">
      <c r="A40" s="528" t="s">
        <v>130</v>
      </c>
      <c r="B40" s="528" t="s">
        <v>537</v>
      </c>
      <c r="C40" s="532">
        <v>9765.9500000000007</v>
      </c>
      <c r="D40" s="533">
        <v>1302375</v>
      </c>
      <c r="E40"/>
      <c r="F40"/>
      <c r="G40"/>
      <c r="H40"/>
      <c r="I40"/>
      <c r="J40" s="233"/>
      <c r="K40" s="233"/>
      <c r="L40" s="233"/>
    </row>
    <row r="41" spans="1:14" s="32" customFormat="1" ht="14.25">
      <c r="A41" s="550" t="s">
        <v>598</v>
      </c>
      <c r="B41" s="528" t="s">
        <v>537</v>
      </c>
      <c r="C41" s="532">
        <v>2006016</v>
      </c>
      <c r="D41" s="533">
        <v>92419630</v>
      </c>
      <c r="E41"/>
      <c r="F41"/>
      <c r="G41"/>
      <c r="H41"/>
      <c r="I41"/>
      <c r="J41" s="233"/>
      <c r="K41" s="233"/>
      <c r="L41" s="233"/>
    </row>
    <row r="42" spans="1:14" s="32" customFormat="1" ht="14.25">
      <c r="A42" s="550" t="s">
        <v>599</v>
      </c>
      <c r="B42" s="528" t="s">
        <v>537</v>
      </c>
      <c r="C42" s="532">
        <v>867901.43999999994</v>
      </c>
      <c r="D42" s="533">
        <v>21445845</v>
      </c>
      <c r="E42"/>
      <c r="F42"/>
      <c r="G42"/>
      <c r="H42"/>
      <c r="I42"/>
      <c r="J42" s="233"/>
      <c r="K42" s="233"/>
      <c r="L42" s="233"/>
    </row>
    <row r="43" spans="1:14" s="32" customFormat="1">
      <c r="A43" s="528" t="s">
        <v>97</v>
      </c>
      <c r="B43" s="528" t="s">
        <v>537</v>
      </c>
      <c r="C43" s="532">
        <v>1091908.6000000001</v>
      </c>
      <c r="D43" s="533">
        <v>62065631</v>
      </c>
      <c r="E43"/>
      <c r="F43"/>
      <c r="G43"/>
      <c r="H43"/>
      <c r="I43"/>
      <c r="J43"/>
      <c r="K43"/>
      <c r="L43"/>
    </row>
    <row r="44" spans="1:14" s="32" customFormat="1">
      <c r="A44" s="528" t="s">
        <v>98</v>
      </c>
      <c r="B44" s="528" t="s">
        <v>537</v>
      </c>
      <c r="C44" s="532">
        <v>1580977.81</v>
      </c>
      <c r="D44" s="533">
        <v>91211220</v>
      </c>
      <c r="E44"/>
      <c r="F44"/>
      <c r="G44"/>
      <c r="H44"/>
      <c r="I44"/>
      <c r="J44"/>
      <c r="K44"/>
      <c r="L44"/>
    </row>
    <row r="45" spans="1:14" s="32" customFormat="1">
      <c r="A45" s="529" t="s">
        <v>99</v>
      </c>
      <c r="B45" s="529" t="s">
        <v>537</v>
      </c>
      <c r="C45" s="534">
        <v>109040.78</v>
      </c>
      <c r="D45" s="535">
        <v>26601623</v>
      </c>
      <c r="E45"/>
      <c r="F45"/>
      <c r="G45"/>
      <c r="H45"/>
      <c r="I45" s="14"/>
      <c r="J45"/>
      <c r="K45"/>
      <c r="L45"/>
    </row>
    <row r="46" spans="1:14" s="32" customFormat="1">
      <c r="A46" s="528" t="s">
        <v>165</v>
      </c>
      <c r="B46" s="528" t="s">
        <v>537</v>
      </c>
      <c r="C46" s="532">
        <v>1902.58</v>
      </c>
      <c r="D46" s="533">
        <v>532639</v>
      </c>
      <c r="E46"/>
      <c r="F46"/>
      <c r="G46"/>
      <c r="H46"/>
      <c r="I46" s="14"/>
      <c r="J46"/>
      <c r="K46"/>
      <c r="L46"/>
    </row>
    <row r="47" spans="1:14" s="32" customFormat="1" ht="14.25">
      <c r="A47" s="530" t="s">
        <v>600</v>
      </c>
      <c r="B47" s="528" t="s">
        <v>537</v>
      </c>
      <c r="C47" s="532">
        <v>146636.79999999999</v>
      </c>
      <c r="D47" s="533">
        <v>29778981</v>
      </c>
      <c r="E47" s="5"/>
      <c r="F47"/>
      <c r="G47"/>
      <c r="H47"/>
      <c r="I47"/>
      <c r="J47"/>
      <c r="K47"/>
      <c r="L47"/>
    </row>
    <row r="48" spans="1:14" s="32" customFormat="1">
      <c r="A48" s="528" t="s">
        <v>166</v>
      </c>
      <c r="B48" s="528" t="s">
        <v>537</v>
      </c>
      <c r="C48" s="532">
        <v>36849.79</v>
      </c>
      <c r="D48" s="533">
        <v>2543900</v>
      </c>
      <c r="E48" s="47"/>
      <c r="F48" s="47"/>
      <c r="G48" s="5"/>
      <c r="H48"/>
      <c r="I48"/>
      <c r="J48"/>
      <c r="K48"/>
      <c r="L48"/>
      <c r="M48"/>
      <c r="N48"/>
    </row>
    <row r="49" spans="1:14" s="32" customFormat="1">
      <c r="A49" s="528" t="s">
        <v>438</v>
      </c>
      <c r="B49" s="528" t="s">
        <v>537</v>
      </c>
      <c r="C49" s="532">
        <v>8671.1200000000008</v>
      </c>
      <c r="D49" s="533">
        <v>832042</v>
      </c>
      <c r="E49"/>
      <c r="F49" s="6"/>
      <c r="G49"/>
      <c r="H49"/>
      <c r="I49"/>
      <c r="J49"/>
      <c r="K49"/>
      <c r="L49"/>
      <c r="M49"/>
      <c r="N49"/>
    </row>
    <row r="50" spans="1:14" s="32" customFormat="1">
      <c r="A50" s="528" t="s">
        <v>105</v>
      </c>
      <c r="B50" s="528" t="s">
        <v>537</v>
      </c>
      <c r="C50" s="532">
        <v>3421.16</v>
      </c>
      <c r="D50" s="533">
        <v>444</v>
      </c>
      <c r="E50" s="4"/>
      <c r="F50" s="6"/>
      <c r="G50"/>
      <c r="H50"/>
      <c r="I50"/>
      <c r="J50"/>
      <c r="K50"/>
      <c r="L50"/>
      <c r="M50"/>
      <c r="N50"/>
    </row>
    <row r="51" spans="1:14">
      <c r="A51" s="404" t="s">
        <v>174</v>
      </c>
      <c r="B51" s="404"/>
      <c r="C51" s="3">
        <f>SUM(C37:C50)</f>
        <v>10239265.289999999</v>
      </c>
      <c r="D51" s="9">
        <f>SUM(D37:D50)</f>
        <v>526288581</v>
      </c>
      <c r="L51"/>
      <c r="M51"/>
      <c r="N51"/>
    </row>
    <row r="53" spans="1:14">
      <c r="A53" s="42" t="s">
        <v>601</v>
      </c>
    </row>
    <row r="54" spans="1:14">
      <c r="A54" s="42" t="s">
        <v>662</v>
      </c>
    </row>
    <row r="55" spans="1:14">
      <c r="A55" s="42" t="s">
        <v>663</v>
      </c>
    </row>
    <row r="56" spans="1:14">
      <c r="A56" s="42" t="s">
        <v>664</v>
      </c>
    </row>
    <row r="57" spans="1:14">
      <c r="A57" s="42" t="s">
        <v>666</v>
      </c>
    </row>
    <row r="58" spans="1:14">
      <c r="A58" s="42" t="s">
        <v>665</v>
      </c>
    </row>
  </sheetData>
  <sortState ref="A29:F30">
    <sortCondition ref="A29:A30"/>
  </sortState>
  <mergeCells count="1">
    <mergeCell ref="A1:G1"/>
  </mergeCells>
  <phoneticPr fontId="5" type="noConversion"/>
  <printOptions horizontalCentered="1"/>
  <pageMargins left="0.75" right="0.75" top="1" bottom="1" header="0.5" footer="0.5"/>
  <pageSetup scale="75" orientation="landscape" horizontalDpi="4294967292" verticalDpi="4294967292" r:id="rId1"/>
  <headerFooter alignWithMargins="0">
    <oddHeader>&amp;R&amp;F
&amp;A</oddHeader>
    <oddFooter>&amp;RFebruary 2014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14</vt:i4>
      </vt:variant>
    </vt:vector>
  </HeadingPairs>
  <TitlesOfParts>
    <vt:vector size="44" baseType="lpstr">
      <vt:lpstr>Cover</vt:lpstr>
      <vt:lpstr>Preface</vt:lpstr>
      <vt:lpstr>Introduction</vt:lpstr>
      <vt:lpstr>EOSDIS_Summary</vt:lpstr>
      <vt:lpstr>LANCE_Summary</vt:lpstr>
      <vt:lpstr>Notes</vt:lpstr>
      <vt:lpstr>Ingest</vt:lpstr>
      <vt:lpstr>Archive</vt:lpstr>
      <vt:lpstr>Total Archive Size</vt:lpstr>
      <vt:lpstr>Distribution</vt:lpstr>
      <vt:lpstr>NRT</vt:lpstr>
      <vt:lpstr>Top 20 Countries - Dist</vt:lpstr>
      <vt:lpstr>Unique Product Counts</vt:lpstr>
      <vt:lpstr>Top 10 Products - Dist</vt:lpstr>
      <vt:lpstr>Data Users</vt:lpstr>
      <vt:lpstr>Foreign Distribution</vt:lpstr>
      <vt:lpstr>Web Visits-Visitors</vt:lpstr>
      <vt:lpstr>Web Repeat Visitors</vt:lpstr>
      <vt:lpstr>Web Activity by Domain</vt:lpstr>
      <vt:lpstr>Web Activity by Country</vt:lpstr>
      <vt:lpstr>LANCE_WebMetrics</vt:lpstr>
      <vt:lpstr>Total Users</vt:lpstr>
      <vt:lpstr>Total Archive Trend</vt:lpstr>
      <vt:lpstr>Product Distribution Trend</vt:lpstr>
      <vt:lpstr>Volume Distribution Trend</vt:lpstr>
      <vt:lpstr>Top 10 Product Trend</vt:lpstr>
      <vt:lpstr>US - Foreign Trend</vt:lpstr>
      <vt:lpstr>Public - Science User Trend</vt:lpstr>
      <vt:lpstr>Web Trends</vt:lpstr>
      <vt:lpstr>Definitions</vt:lpstr>
      <vt:lpstr>Archive!Print_Area</vt:lpstr>
      <vt:lpstr>Cover!Print_Area</vt:lpstr>
      <vt:lpstr>Definitions!Print_Area</vt:lpstr>
      <vt:lpstr>EOSDIS_Summary!Print_Area</vt:lpstr>
      <vt:lpstr>Ingest!Print_Area</vt:lpstr>
      <vt:lpstr>Introduction!Print_Area</vt:lpstr>
      <vt:lpstr>Preface!Print_Area</vt:lpstr>
      <vt:lpstr>'Product Distribution Trend'!Print_Area</vt:lpstr>
      <vt:lpstr>'Public - Science User Trend'!Print_Area</vt:lpstr>
      <vt:lpstr>'Top 20 Countries - Dist'!Print_Area</vt:lpstr>
      <vt:lpstr>'Total Archive Size'!Print_Area</vt:lpstr>
      <vt:lpstr>'Total Users'!Print_Area</vt:lpstr>
      <vt:lpstr>'Web Repeat Visitors'!Print_Area</vt:lpstr>
      <vt:lpstr>'Web Trends'!Print_Area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Hyo-Duck Chang</dc:creator>
  <cp:lastModifiedBy>ywon</cp:lastModifiedBy>
  <cp:lastPrinted>2014-02-04T17:55:17Z</cp:lastPrinted>
  <dcterms:created xsi:type="dcterms:W3CDTF">2009-01-06T14:55:46Z</dcterms:created>
  <dcterms:modified xsi:type="dcterms:W3CDTF">2014-02-06T19:16:27Z</dcterms:modified>
</cp:coreProperties>
</file>